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6825" tabRatio="842" activeTab="0"/>
  </bookViews>
  <sheets>
    <sheet name="Форма 1 2023 +" sheetId="1" r:id="rId1"/>
    <sheet name="Форма 2 2023 +" sheetId="2" r:id="rId2"/>
    <sheet name="Форма 3 2023" sheetId="3" r:id="rId3"/>
    <sheet name="Форма 4 2023 + " sheetId="4" r:id="rId4"/>
    <sheet name="Форма 5 2023" sheetId="5" r:id="rId5"/>
    <sheet name="Форма 6 2023 " sheetId="6" r:id="rId6"/>
    <sheet name="Форма 7 2023 " sheetId="7" r:id="rId7"/>
  </sheets>
  <externalReferences>
    <externalReference r:id="rId10"/>
  </externalReferences>
  <definedNames>
    <definedName name="_xlnm.Print_Area" localSheetId="0">'Форма 1 2023 +'!$A$1:$P$163</definedName>
    <definedName name="_xlnm.Print_Area" localSheetId="1">'Форма 2 2023 +'!$A$1:$G$62</definedName>
    <definedName name="_xlnm.Print_Area" localSheetId="2">'Форма 3 2023'!$A$1:$K$88</definedName>
    <definedName name="_xlnm.Print_Area" localSheetId="3">'Форма 4 2023 + '!$A$1:$K$29</definedName>
    <definedName name="_xlnm.Print_Area" localSheetId="4">'Форма 5 2023'!$A$1:$L$62</definedName>
    <definedName name="_xlnm.Print_Area" localSheetId="6">'Форма 7 2023 '!$A$1:$J$13</definedName>
  </definedNames>
  <calcPr fullCalcOnLoad="1"/>
</workbook>
</file>

<file path=xl/sharedStrings.xml><?xml version="1.0" encoding="utf-8"?>
<sst xmlns="http://schemas.openxmlformats.org/spreadsheetml/2006/main" count="1999" uniqueCount="606">
  <si>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</si>
  <si>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</si>
  <si>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</si>
  <si>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</si>
  <si>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</si>
  <si>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</si>
  <si>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</si>
  <si>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</si>
  <si>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</si>
  <si>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</si>
  <si>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</si>
  <si>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</si>
  <si>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</si>
  <si>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</si>
  <si>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</si>
  <si>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</si>
  <si>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</si>
  <si>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</si>
  <si>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</si>
  <si>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</si>
  <si>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</si>
  <si>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</si>
  <si>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</si>
  <si>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</si>
  <si>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</si>
  <si>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</si>
  <si>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</si>
  <si>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</si>
  <si>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</si>
  <si>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</si>
  <si>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</si>
  <si>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</si>
  <si>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в том числе:</t>
  </si>
  <si>
    <t>Достигнутый результат</t>
  </si>
  <si>
    <t>Проблемы, возникшие в ходе реализации мероприятия</t>
  </si>
  <si>
    <t>Кассовые расходы,%</t>
  </si>
  <si>
    <t>Кассовое исполнение на конец отчетного периода</t>
  </si>
  <si>
    <t>Срок выполнения плановый</t>
  </si>
  <si>
    <t>Срок выполнения фактический</t>
  </si>
  <si>
    <t>Оценка расходов согласно муниципальной программе</t>
  </si>
  <si>
    <t>Сводная бюджетная роспись, план на 1 января  отчетного года</t>
  </si>
  <si>
    <t>Сводная бюджетная роспись на отчетную дату</t>
  </si>
  <si>
    <t>1) бюджет муниципального образования</t>
  </si>
  <si>
    <t>собственные средства бюджета муниципального образования</t>
  </si>
  <si>
    <t>средства бюджета Удмуртской Республики</t>
  </si>
  <si>
    <t>3) иные источники</t>
  </si>
  <si>
    <t>План на отчетный год (сводная бюджетная роспись на 1 января отчетного года)</t>
  </si>
  <si>
    <t>План на отчетный период (сводная бюджетная роспись на отчетную дату)</t>
  </si>
  <si>
    <t>Темп роста к уровню прошлого года, % (гр8/гр6*100)</t>
  </si>
  <si>
    <t>941</t>
  </si>
  <si>
    <t>Управление культуры,спорта и молодежной политики Администрации города Воткинска</t>
  </si>
  <si>
    <t>938</t>
  </si>
  <si>
    <t>07</t>
  </si>
  <si>
    <t>610</t>
  </si>
  <si>
    <t>3</t>
  </si>
  <si>
    <t>Обеспечение деятельности подведомственных учреждений за счет средств бюджета города Воткинска</t>
  </si>
  <si>
    <t>4</t>
  </si>
  <si>
    <t>Выплата компенсации части платы, взимаемой с родителей (законных представителей) за присмотр и уход за детьми в муниципальных образовательных организациях, реализующих основную общеобразовательную программу дошкольного образования</t>
  </si>
  <si>
    <t>10</t>
  </si>
  <si>
    <t>04</t>
  </si>
  <si>
    <t>610,620</t>
  </si>
  <si>
    <t>5</t>
  </si>
  <si>
    <t>09</t>
  </si>
  <si>
    <t>6</t>
  </si>
  <si>
    <t>7</t>
  </si>
  <si>
    <t>8</t>
  </si>
  <si>
    <t>05</t>
  </si>
  <si>
    <t>0120161200</t>
  </si>
  <si>
    <t>0120161209</t>
  </si>
  <si>
    <t>03</t>
  </si>
  <si>
    <t>Организация обучения по программам дополнительного образования детей различной направленности</t>
  </si>
  <si>
    <t>620</t>
  </si>
  <si>
    <t>Обеспечение персонифицированного финансирования дополнительного образования детей</t>
  </si>
  <si>
    <t>0130261300</t>
  </si>
  <si>
    <t>Организация обучения по программам дополнительного образования детей физкультурно-спортивной направленности</t>
  </si>
  <si>
    <t>06</t>
  </si>
  <si>
    <t xml:space="preserve">Обеспечение деятельности подведомственных учреждений за счет средств бюджета города Воткинска </t>
  </si>
  <si>
    <t>850</t>
  </si>
  <si>
    <t>Обеспечение деятельности подведомственных образовательных учреждений для  реализации программы "Детское и школьное питание"</t>
  </si>
  <si>
    <t>Обеспечение деятельности подведомственных учреждений за счет средств бюджета города Воткинска (содержание МАУ ДОЛ "Юность")</t>
  </si>
  <si>
    <t xml:space="preserve"> 0160161530</t>
  </si>
  <si>
    <t>Укрепление материально-технической базы муниципалных загородных детских оздоровительных лагерей</t>
  </si>
  <si>
    <t>0160105230</t>
  </si>
  <si>
    <t>01601S5230</t>
  </si>
  <si>
    <t>Предоставление частичного возмещения (компенсации) стоимости путевки для детей в загородные детские оздоровительные лагеря</t>
  </si>
  <si>
    <t xml:space="preserve">  0160205230</t>
  </si>
  <si>
    <t>01602S5230</t>
  </si>
  <si>
    <t>Организация работы лагерей с дневным пребыванием</t>
  </si>
  <si>
    <t xml:space="preserve"> 0160305230</t>
  </si>
  <si>
    <t>610, 620</t>
  </si>
  <si>
    <t>01603S5230</t>
  </si>
  <si>
    <t xml:space="preserve"> 0160405230</t>
  </si>
  <si>
    <t xml:space="preserve"> 01604S5230</t>
  </si>
  <si>
    <t>Реализация вариативных программ в сфере отдыха детей и подростков</t>
  </si>
  <si>
    <t>110, 240, 850</t>
  </si>
  <si>
    <t>ВСЕГО</t>
  </si>
  <si>
    <t>Оценка расходов, тыс. руб.</t>
  </si>
  <si>
    <t>Отношение фактических расходов к оценке расходов, %</t>
  </si>
  <si>
    <t>Фактические расходы на отчетную дату</t>
  </si>
  <si>
    <t>средства бюджета Российской федерации</t>
  </si>
  <si>
    <t xml:space="preserve">2) средства бюджетов других уровней бюджетной системы Российской Федерации, планируемые к привлечению </t>
  </si>
  <si>
    <t>Развитие дошкольного образования</t>
  </si>
  <si>
    <t>Развитие общего образования</t>
  </si>
  <si>
    <t>Создание условий для реализации муниципальной программы</t>
  </si>
  <si>
    <t>Детское и школьное питание</t>
  </si>
  <si>
    <t xml:space="preserve"> 0150161210</t>
  </si>
  <si>
    <t>Количество воспитанников, посещающих дошкольные образовательные учреждения</t>
  </si>
  <si>
    <t>Реализация основных  общеобразовательных  программ начального общего образования</t>
  </si>
  <si>
    <t>Количество обучающихся</t>
  </si>
  <si>
    <t>человек</t>
  </si>
  <si>
    <t>Реализация основных  общеобразовательных  программ основного общего образования</t>
  </si>
  <si>
    <t>Реализация основных  общеобразовательных  программ среднего общего образования</t>
  </si>
  <si>
    <t>Предоставление дополнительного образования детям в детских школах исскуств</t>
  </si>
  <si>
    <t>Реализация дополнительных общеразвивающих программ</t>
  </si>
  <si>
    <t>Количество человеко-часов</t>
  </si>
  <si>
    <t>человеко-часы</t>
  </si>
  <si>
    <t>Реализация дополнительных общеразвивающих предпрофессиональных программ</t>
  </si>
  <si>
    <t>Организация отдыха детей в каникулярное время</t>
  </si>
  <si>
    <t>Организация деятельности специализированных (профильных) лагерей</t>
  </si>
  <si>
    <t>Количество мероприятий</t>
  </si>
  <si>
    <t xml:space="preserve">Форма 4. Отчет о выполнении сводных показателей муниципальных заданий на оказание муниципальных услуг (выполнение работ) </t>
  </si>
  <si>
    <t>Факт по состоянию на конец отчетного периода</t>
  </si>
  <si>
    <t>% исполнения к плану на отчетный год (гр9/гр7*100)</t>
  </si>
  <si>
    <t>% исполнения к плану на отчетный период (гр9/гр8*100)</t>
  </si>
  <si>
    <t>Реализация основных общеобразовательных программ дошкольного образования, присмотр и уход</t>
  </si>
  <si>
    <t>Едница измерения</t>
  </si>
  <si>
    <t xml:space="preserve">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
</t>
  </si>
  <si>
    <t>процентов</t>
  </si>
  <si>
    <t>Доля детей в возрасте 1-6 лет, состоящих на учете для определения в муниципальные дошкольные образовательные учреждения, в общей численности детей в возрасте 1-6 лет</t>
  </si>
  <si>
    <t>Коэффициент посещаемости детьми муниципальных дошкольных образовательных организаций</t>
  </si>
  <si>
    <t>Доля муниципальных дошкольных образовательных организаций, здания которых находятся в аварийном состоянии или требуют капитального ремонта, в общем числе муниципальных дошкольных образовательных организаций</t>
  </si>
  <si>
    <t>Среднемесячная номинальная начисленная заработная плата работников муниципальных дошкольных образовательных учреждений</t>
  </si>
  <si>
    <t>рублей</t>
  </si>
  <si>
    <t xml:space="preserve">Доля детей в возрасте от 2 месяцев  до 3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от 2 месяцев  до 3 лет
</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</si>
  <si>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</si>
  <si>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</si>
  <si>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детей первой и второй групп здоровья в общей численности обучающихся в муниципальных общеобразовательных учреждениях</t>
  </si>
  <si>
    <t>Среднемесячная номинальная начисленная заработная плата учителей муниципальных общеобразовательных учреждений</t>
  </si>
  <si>
    <t>руб.</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</si>
  <si>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</si>
  <si>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Среднемесячная номинальная начисленная заработная плата работников муниципальных общеобразовательных учреждений</t>
  </si>
  <si>
    <t>Доля педагогических работников муниципальных образовательных организаций дополнительного образования детей в возрасте до 30 лет, в общей численности педагогических работников муниципальных образовательных организаций дополнительного образования детей</t>
  </si>
  <si>
    <t>Доля педагогических работников муниципальных образовательных организаций, получивших  в установленном порядке первую и высшую квалификационные категории и подтверждение соответствия занимаемой должности, в общей численности педагогических работников муниципальных образовательных организаций</t>
  </si>
  <si>
    <t>Доля педагогических работников муниципальных образовательных организаций с высшим образованием, в общей численности педагогических работников муниципальных образовательных организаций</t>
  </si>
  <si>
    <t>Охват учащихся общеобразовательных учреждений всеми видами питания</t>
  </si>
  <si>
    <t>В том числе охват учащихся общеобразовательных учреждений горячим питанием</t>
  </si>
  <si>
    <t>Х</t>
  </si>
  <si>
    <t>СПмп</t>
  </si>
  <si>
    <t>процент</t>
  </si>
  <si>
    <t xml:space="preserve">процент </t>
  </si>
  <si>
    <t>%</t>
  </si>
  <si>
    <t xml:space="preserve">Управление образования </t>
  </si>
  <si>
    <t xml:space="preserve">Организация отдыха детей в каникулярное время 
</t>
  </si>
  <si>
    <t>Управление образования</t>
  </si>
  <si>
    <t>Обеспечение участия представителей города Воткинска в конкурсах, смотрах, соревнованиях, турнирах  и т.п. мероприятиях на городском, республиканском, межрегиональном и российском уровнях</t>
  </si>
  <si>
    <t>Управление образования, Управление физической культуры, спорта и молодежной политики</t>
  </si>
  <si>
    <t>Организация повышения квалификации педагогических работников, руководителей муниципальных образовательных учреждений города Воткинска</t>
  </si>
  <si>
    <t>Организация и проведение аттестации руководителей муниципальных образовательных учреждений, подведомственных Управлению образования</t>
  </si>
  <si>
    <t>Организация и проведение конкурса профессионального мастерства «Педагог года»</t>
  </si>
  <si>
    <t>Обеспечение муниципальных образовательных учреждений квалифицированными кадрами</t>
  </si>
  <si>
    <t>Обеспечение деятельности подведомственных учреждений за счет средств бюджета города Воткинска (Cодержание МАУ ДОЛ "Юность")</t>
  </si>
  <si>
    <t>Предоставление частичного возмещения (компенсации)стоимости путевки для детей в загородные детские оздоровительные лагеря</t>
  </si>
  <si>
    <t>Организация иных форм отдыха детей в каникулярное время за исключением дневных лагерей и загородных лагерей</t>
  </si>
  <si>
    <t>9=гр8/гр7 либо  гр.7/гр 8</t>
  </si>
  <si>
    <t>Относительное отклонение факта от плана</t>
  </si>
  <si>
    <t xml:space="preserve">Обоснование отклонеинй значений целевого показателя (индикатора) на конец отчетного периода </t>
  </si>
  <si>
    <t xml:space="preserve">факт на конец отчетного периодана </t>
  </si>
  <si>
    <t xml:space="preserve">план на конец отчетного (текущего) года                 </t>
  </si>
  <si>
    <t xml:space="preserve">факт на начало отчетного периода (за прошлый год)   </t>
  </si>
  <si>
    <t>Ответственный исполнитель: Управление образования</t>
  </si>
  <si>
    <t>Отвественный исполнитель, соисполнители</t>
  </si>
  <si>
    <t>Реализация основных общеобразовательных программ дошкольного воспитания, присмотр и уход за детьми</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</si>
  <si>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</si>
  <si>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0110161100</t>
  </si>
  <si>
    <t>0110160620, 0110160630</t>
  </si>
  <si>
    <t>0110204240</t>
  </si>
  <si>
    <t>0110204480</t>
  </si>
  <si>
    <t>Реализация мероприятий по присмотру и уходу за детьми-инвалидами, детьми-сиротами и детьми , оставшимися без попечения родителей, а также за детьми с туберкулезной интоксикацией, обучающимися в муниципальных образовательных организациях , находящихся на территории УР, реализующих образовательную программу дошкольного образования</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</si>
  <si>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t>
  </si>
  <si>
    <t>0120160620</t>
  </si>
  <si>
    <t>Развтие системы воспитания и   дополнительного образования  детей</t>
  </si>
  <si>
    <t>0130161300</t>
  </si>
  <si>
    <t>0140160030</t>
  </si>
  <si>
    <t>0140260120</t>
  </si>
  <si>
    <t>0140260630</t>
  </si>
  <si>
    <t xml:space="preserve"> 01501S6960</t>
  </si>
  <si>
    <t>0150106960</t>
  </si>
  <si>
    <t xml:space="preserve"> 01605S5230</t>
  </si>
  <si>
    <t>Содержание муниципального имущества (текущий ремонт, капитальный ремонт,  подготовка учреждений к новому учебному году, отопительному периоду)</t>
  </si>
  <si>
    <t>Укрепление материально-технической базы дошкольных образовательных учреждений, реализация наказов избирателей</t>
  </si>
  <si>
    <t>Материальная поддержка семей с детьми дошкольного возраста</t>
  </si>
  <si>
    <t>0110161150</t>
  </si>
  <si>
    <t>0110100830</t>
  </si>
  <si>
    <t>0120100830</t>
  </si>
  <si>
    <t>01201S0830</t>
  </si>
  <si>
    <t>Внедрение федеральных государственных образовательных стандартов (требований) дошкольного образования</t>
  </si>
  <si>
    <t>0110101820</t>
  </si>
  <si>
    <t>01201S8810</t>
  </si>
  <si>
    <t>Реализация федеральных государственных образовательных стандартов  общего образования (ФГОС)</t>
  </si>
  <si>
    <t>011016110Д</t>
  </si>
  <si>
    <t>011016110С</t>
  </si>
  <si>
    <t>0120108810</t>
  </si>
  <si>
    <t>012016120Д</t>
  </si>
  <si>
    <t>0120153030</t>
  </si>
  <si>
    <t>0120160180</t>
  </si>
  <si>
    <t>0130161309</t>
  </si>
  <si>
    <t xml:space="preserve">0130161300 </t>
  </si>
  <si>
    <t>Модернизация (капитальный ремонт, реконструкция) региональных и муниципальных детских школ искусств по видам искусств</t>
  </si>
  <si>
    <t xml:space="preserve">Управление культуры, спорта и молодежной политики </t>
  </si>
  <si>
    <t>013056130Д</t>
  </si>
  <si>
    <t>Организация дополнительного профессионального образования по профилю педагогической деятельности  (в рамках реализации  национального проекта "Образование", проект "Успех каждого ребенка")</t>
  </si>
  <si>
    <t>0130101820</t>
  </si>
  <si>
    <t>0160505230</t>
  </si>
  <si>
    <t>0160361309</t>
  </si>
  <si>
    <t>0160461300</t>
  </si>
  <si>
    <t>0160361209</t>
  </si>
  <si>
    <t xml:space="preserve"> Форма 1. Отчет об использовании  бюджетных ассигнований бюджета МО "Город Воткинск" на реализацию муниципальной программы </t>
  </si>
  <si>
    <t>Оказание муниципальной услуги «Прием заявлений, постановка на учет и выдача путевок в образовательные учреждения, реализующие основную образовательную программу дошкольного образования (детские сады)  в муниципальном образовании «Город Воткинск»</t>
  </si>
  <si>
    <t>Проведен учет детей, претендующих на получение дошкольного образования, предоставлены путевки в образовательные учреждения, реализующие основную образовательную программу дошкольного образования</t>
  </si>
  <si>
    <t>Предоставлены средства на  обеспечение  государственных гарантий реализации прав граждан на получение общедоступного и бесплатного дошкольного образования</t>
  </si>
  <si>
    <t>Оказание муниципальными дошкольными образовательными  учреждениями муниципальных услуг, выполнение работ, финансовое обеспечение деятельности муниципальных учреждений</t>
  </si>
  <si>
    <t xml:space="preserve">Организовано предоставление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 созданы условия для осуществления присмотра и ухода за детьми, содержания детей в муниципальных дошкольных образовательных организациях. </t>
  </si>
  <si>
    <t xml:space="preserve">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 реализация переданных государственных полномочий Удмуртской Республики. </t>
  </si>
  <si>
    <t>Реализация предоставления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оплаты за присмотр и уход за детьми в муниципальных образовательных организациях, реализующих образовательную программу дошкольного образования</t>
  </si>
  <si>
    <t>Освобождены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родители (законные представители), если один или оба из которых являются инвалидами первой или второй группы и не имеют других доходов, кроме пенсии</t>
  </si>
  <si>
    <t>Освобождены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детей – инвалидов, детей оставшихся без попечения родителей, а также за детей с туберкулезной интоксикацией</t>
  </si>
  <si>
    <t>Организация доступности дошкольных образовательных учреждений  для инвалидов и других маломобильных групп населения  в  целях реализации государственной программы Российской Федерации "Доступная среда"</t>
  </si>
  <si>
    <t>Обеспечены условия доступности  для инвалидов и других маломобильных групп населения согласно планам, совершенствована системы комплексной реабилитации и абилитации инвалидов в муниципальных дошкольных образовательных организациях</t>
  </si>
  <si>
    <t>Приобретено оборудование для дошкольной образовательной организации</t>
  </si>
  <si>
    <t>Приобретено учебно-лабораторное, спортивное оборудование. Обеспечена возможность обучения по ФГОС. Выделены средства для подготовка муниципальных учреждений к текущему отопительному сезону. Благоустроены прилегающие территории.</t>
  </si>
  <si>
    <t>Проведен текущий ремонт, созданы  условия для реализации  прав граждан на получение общедоступного и бесплатного  общего образования</t>
  </si>
  <si>
    <t>Создана возможность испольхования информационно-коммуникационных технологий в образовательном процессе.</t>
  </si>
  <si>
    <t xml:space="preserve">Привлечено к участию и в олимпиадах и мониторингах более 5 тысяч учащихся. Организована работа по целевому набору, ежегодно заключено не менее 10 договоров. </t>
  </si>
  <si>
    <t xml:space="preserve"> Ежегодно повышена квалификация 30% педагогических  кадров</t>
  </si>
  <si>
    <t>Апробация новых образовательных программ и проектов, распространение успешного опыта</t>
  </si>
  <si>
    <t>Проведение семинаров, совещаний по распространению успешного опыта организации дополнительного образования детей</t>
  </si>
  <si>
    <t>Проведены все запланированные мероприятия по распространению успешного опыта организации дополнительного образования детей</t>
  </si>
  <si>
    <t>Не менее  45% представителей города Воткинска приняли участие в конкурсах, смотрах, соревнованиях, турнирах  и т.п. мероприятиях на городском, республиканском, межрегиональном и российском уровнях</t>
  </si>
  <si>
    <t>Предоставлено дополнительное образование детей по программам дополнительного образования детей физкультурно-спортивной направленности</t>
  </si>
  <si>
    <t>Проведен текущий ремонт, все общеобразовательные учреждения подготовлены к новому учебному году.</t>
  </si>
  <si>
    <t>Повышена квалификация руководителей  образовательных учреждений</t>
  </si>
  <si>
    <t xml:space="preserve"> Проведен конкурс с целью стимулированя педагогических кадров муниципальных образовательных учреждений </t>
  </si>
  <si>
    <t>Организация работ по разработке и внедрению муниципальной  системы независимой оценки качества условий осуществления образовательной деятельности образовательных организаций</t>
  </si>
  <si>
    <t>Проведена независимая оценка качества условий осуществления образовательной деятельности образовательных организаций , подлежащих НОК в текущем году</t>
  </si>
  <si>
    <t>08</t>
  </si>
  <si>
    <t>Организация работ по информированию населения об организации предоставления дошкольного, общего, дополнительного образования детей в городе Воткинске</t>
  </si>
  <si>
    <t>На стендах и сайтах образовательных организаций размещена полная информация о деятельности учреждения</t>
  </si>
  <si>
    <t>Увеличена доля   детей 1 и 2 групп здоровья. Оказана поддержка  малообеспеченным семьям, дети из которых получили льготное питание.</t>
  </si>
  <si>
    <t>Достигнут показатель по охвату  горячим питанием учащихся (96%). Организовано двухразовое пеитание для обучающиеся с ограниченными возможностями здоровья.</t>
  </si>
  <si>
    <t>Обеспечение обогащенными продуктами питания, в том числе молоком, молочной продукцией, соками и другими продуктами питания  детей дошкольного возраста в образовательных учреждениях, реализующих программы дошкольного образования</t>
  </si>
  <si>
    <t>Улучшены показатели здоровья  детей дошкольного возраста</t>
  </si>
  <si>
    <t>Обеспечение учащихся общеобразовательных учреждений качественным сбалансированным питанием</t>
  </si>
  <si>
    <t>Обеспечена деятельность МАУ  ДОЛ "Юность" за счет средств бюджета города Воткинска</t>
  </si>
  <si>
    <t>Организация временного трудоустройства подростков</t>
  </si>
  <si>
    <t>Проведены мероприятия по организации временного трудоустройства подростков</t>
  </si>
  <si>
    <t>Увеличен перечень вариативных программ в сфере отдыха детей и подростков</t>
  </si>
  <si>
    <t>Организованы иные форым отдыха детей в каникулярное время за исключением дневных лагерей и загородных лагерей</t>
  </si>
  <si>
    <t>По данному направлению средства не выделялись</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</si>
  <si>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(республиканская программа  "Создание новых мест в общеобразовательных организациях в Удмуртской Республике на 2016 - 2025 годы")</t>
  </si>
  <si>
    <t>единиц</t>
  </si>
  <si>
    <t>тыс.единиц</t>
  </si>
  <si>
    <t>баллов</t>
  </si>
  <si>
    <t>Доля детей, охваченных организованными формами отдыха, оздоровления, творческого досуга, занятости, от общего числа детей в возрасте от 6,5 до 15 лет  каникулярное время</t>
  </si>
  <si>
    <t xml:space="preserve"> - в загородных оздоровительных лагерях </t>
  </si>
  <si>
    <t>- в лагерях с дневным пребыванием детей</t>
  </si>
  <si>
    <t xml:space="preserve">- в санаториях </t>
  </si>
  <si>
    <t>прочее (культурно-досуговые и спортивные мероприятия и т.п.)</t>
  </si>
  <si>
    <t xml:space="preserve"> -эффективность оздоровления детей, отдохнувших в период летних каникул в муниципальных загородных оздоровительных лагерях</t>
  </si>
  <si>
    <t>-заполняемость муниципального загородного оздоровительного лагеря в летнее каникулярное время</t>
  </si>
  <si>
    <t>Доля выпускников муниципальных общеобразовательных учреждений, не получивших аттестат о среднем общем образовании, в общей численности выпускников муниципальных общеобразовательных учреждений</t>
  </si>
  <si>
    <t>х</t>
  </si>
  <si>
    <t xml:space="preserve"> Развитие системы воспитания и дополнительного образования  детей</t>
  </si>
  <si>
    <t xml:space="preserve">Значение показателя возросло в связи с  ростом средней заработной платы педагогических работников в соответствии с Указом Президента РФ </t>
  </si>
  <si>
    <t xml:space="preserve">           У Т В Е Р Ж Д А Ю</t>
  </si>
  <si>
    <t>Управление культуры,спорта и молодежной политики</t>
  </si>
  <si>
    <t>0110105470</t>
  </si>
  <si>
    <t>0110400820</t>
  </si>
  <si>
    <t>0110161109</t>
  </si>
  <si>
    <t>0110207120</t>
  </si>
  <si>
    <t>01102S7120</t>
  </si>
  <si>
    <t>Строительство, реконструкция, модернизация и оснащение объектов муниципальной собственности в  целях реализации национального проекта РФ"Демография"( проект "Содействие занятости женщин)</t>
  </si>
  <si>
    <t>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t>
  </si>
  <si>
    <t>011P222320</t>
  </si>
  <si>
    <t>011P22232S</t>
  </si>
  <si>
    <t>0120104310</t>
  </si>
  <si>
    <t>0120109090</t>
  </si>
  <si>
    <t>0120100120</t>
  </si>
  <si>
    <t>012026120C</t>
  </si>
  <si>
    <t>0120161250</t>
  </si>
  <si>
    <t xml:space="preserve">Управление культуры,спорта и молодежной политики </t>
  </si>
  <si>
    <t>0130361350</t>
  </si>
  <si>
    <t>0130300820</t>
  </si>
  <si>
    <t>400</t>
  </si>
  <si>
    <t>01305S5190</t>
  </si>
  <si>
    <t>0130555190</t>
  </si>
  <si>
    <t>Обеспечение витаминизированным молоком и кулинарным изделием обучающихся 1-4-х классов общеобразовательных учреждений, обеспечение  бесплатным горячим питанием обучающихся 5-11-х классов общеобразовательных учреждений из малообеспеченных семей (кроме детей из многодетных  малообеспеченных семей)</t>
  </si>
  <si>
    <t>Обеспечение  бесплатным горячим питанием обучающихся 5-11-х классов общеобразовательных учреждений  из многодетных  семей, обучающихся с ограниченными возможностями здоровья</t>
  </si>
  <si>
    <t>01501S3040</t>
  </si>
  <si>
    <t>01501L3040</t>
  </si>
  <si>
    <t>0150161219</t>
  </si>
  <si>
    <t>0160161530</t>
  </si>
  <si>
    <t xml:space="preserve">Управление образования ,образовательные учреждения города Воткинска </t>
  </si>
  <si>
    <t>01604S5230</t>
  </si>
  <si>
    <t xml:space="preserve">Координатор муниципальной программы                                                                   Заместитель главы Администрации по социальным вопросам -начальник управления социальной поддержки    </t>
  </si>
  <si>
    <t xml:space="preserve"> ______________  Александрова Ж.А.</t>
  </si>
  <si>
    <t xml:space="preserve">К плану на  1 января отчетного  года
(гр14/гр12*
100)
</t>
  </si>
  <si>
    <t xml:space="preserve">К плану на отчетную  дату
(гр14/гр13*
100)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</si>
  <si>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субъекта Российской Федерации</t>
  </si>
  <si>
    <t>Обеспечение всех обучающихся, получающих начальное общее образование в муниципальных образовательных организациях в городе Воткинске, бесплатным горячим питанием</t>
  </si>
  <si>
    <t>Обеспечены завтраком, в том числе из обогащенных продуктов, включая молочные, учащиеся 1-4-х классов общеобразовательных учреждений,  обеспечены качественным питанием учащиеся 1-11-х классов общеобразовательных учреждений, в том числе учащиеся из малоимущих семей.Произошло увеличение  доли  детей 1 и 2 групп здоровья</t>
  </si>
  <si>
    <t>Выполнено  12  СММп 1,000</t>
  </si>
  <si>
    <t>Выполнено  14  СММп 1,000</t>
  </si>
  <si>
    <t>Всего мероприятий 13</t>
  </si>
  <si>
    <t>Выполнено  13  СММп 1,000</t>
  </si>
  <si>
    <t>Всего мероприятий 11</t>
  </si>
  <si>
    <t>Выполнено  11  СММп 1,000</t>
  </si>
  <si>
    <t>Всего мероприятий 5</t>
  </si>
  <si>
    <t>Выполнено  5  СММп 1,000</t>
  </si>
  <si>
    <t>Всего мероприятий 8</t>
  </si>
  <si>
    <t>Выполнено  8  СММп 1,000</t>
  </si>
  <si>
    <t>Значение показателя  достигнуто в связи с тем, что проведена большая организационная работа в ОО по организации здорового питания</t>
  </si>
  <si>
    <t>Проведена модернизация (капитальный ремонт, реконструкция) региональных и муниципальных детских школ искусств по видам искусств</t>
  </si>
  <si>
    <t>Развитие системы воспитания и   дополнительного образования  детей</t>
  </si>
  <si>
    <t>110,240,610, 620</t>
  </si>
  <si>
    <t>240,610,620</t>
  </si>
  <si>
    <t>Обеспечение витаминизированным молоком и кулинарным изделием учащихся 1-4-х классов общеобразовательных учреждений, обеспечение  питанием учащихся 1-11-х классов общеобразовательных учреждений из малообеспеченных семей (кроме детей из многодетных малообеспеченных семей)</t>
  </si>
  <si>
    <t>Обеспечение  питанием учащихся 1-11-х классов общеобразовательных учреждений й из многодетных малообеспеченных семей, учащихся с ограниченными возможностями здоровья (ОВЗ)</t>
  </si>
  <si>
    <t xml:space="preserve">Управление образования Администрации города Воткинска </t>
  </si>
  <si>
    <t>240,610, 620</t>
  </si>
  <si>
    <t>240</t>
  </si>
  <si>
    <t>01605S5230</t>
  </si>
  <si>
    <t>244</t>
  </si>
  <si>
    <t>013016130С</t>
  </si>
  <si>
    <t>016016153Д</t>
  </si>
  <si>
    <t>321</t>
  </si>
  <si>
    <t>013016130Д</t>
  </si>
  <si>
    <t>средства бюджета Российской Федерации</t>
  </si>
  <si>
    <t>612, 320</t>
  </si>
  <si>
    <t>,</t>
  </si>
  <si>
    <t>012Е108850</t>
  </si>
  <si>
    <t>Вид правового акта</t>
  </si>
  <si>
    <t>Дата принятия</t>
  </si>
  <si>
    <t>Номер</t>
  </si>
  <si>
    <t>Суть изменений (краткое содержание)</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</si>
  <si>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</si>
  <si>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</si>
  <si>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</si>
  <si>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</si>
  <si>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</si>
  <si>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</si>
  <si>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</si>
  <si>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t>Э МП</t>
  </si>
  <si>
    <t>СП МП</t>
  </si>
  <si>
    <t>СМ МП</t>
  </si>
  <si>
    <t>СР МП</t>
  </si>
  <si>
    <t>Э БС</t>
  </si>
  <si>
    <t>6=7х10</t>
  </si>
  <si>
    <t>10=8/9</t>
  </si>
  <si>
    <t xml:space="preserve">                                                   Подпрограмма "Развитие дошкольного образования"</t>
  </si>
  <si>
    <t xml:space="preserve">                                                      Подпрограмма "Развитие общего образования"</t>
  </si>
  <si>
    <t>Управление образования,                                               Управление культуры, спорта и молодежной политики</t>
  </si>
  <si>
    <t xml:space="preserve">                                                            Подпрограммма                                                               "Создание условий для реализации муниципальной программы»</t>
  </si>
  <si>
    <t xml:space="preserve">                                                   Подпрограмма "Детское и школьное питание"</t>
  </si>
  <si>
    <t xml:space="preserve">                                                         Подпрограмма "Организация отдыха детей в каникулярное время"</t>
  </si>
  <si>
    <t>5ф</t>
  </si>
  <si>
    <t>3ф</t>
  </si>
  <si>
    <t>1ф</t>
  </si>
  <si>
    <t>240, 610</t>
  </si>
  <si>
    <t>240, 400, 610</t>
  </si>
  <si>
    <t>0120160630, 0120160620</t>
  </si>
  <si>
    <t>0130160630, 0130160620</t>
  </si>
  <si>
    <t>01303S0820</t>
  </si>
  <si>
    <t>Уплата налога на имущество дошкольных образовательных  организаций и земельного налога</t>
  </si>
  <si>
    <t>Содержание муниципального имущества дошкольных образовательных учреждений(текущий ремонт, капитальный ремонт,  подготовка учреждений к новому учебному году, отопительному периоду)</t>
  </si>
  <si>
    <t>Уплата налога на имущество  общеобразовательных организаций, земельного налога</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</si>
  <si>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образовательные программы</t>
  </si>
  <si>
    <t>Оказание учреждениями дополнительного образования детей   муниципальных услуг, выполнение работ, финансовое обеспечение деятельности муниципальных учреждений</t>
  </si>
  <si>
    <t>Уплата налога на имущество организаций дополнительного образования, земельного налога</t>
  </si>
  <si>
    <t>Уплата налога на имущество организаций, земельного налога МАУ ДОЛ "Юность"</t>
  </si>
  <si>
    <t>Предоставлено возмещение (компенсация)стоимости путевки для детей в загородные детские оздоровительные лагеря</t>
  </si>
  <si>
    <t>Организованы лагеря с дневным пребыванием на базе школ и учреждений дополнительного образования</t>
  </si>
  <si>
    <t xml:space="preserve">100% обучающихся будут обучаться по  программам соответствующим ФГОС. Повышена квалификация педагогических кадров.Разработана  образовательная программа с учетом региональных, национальных и этнокультурных особенностей (региональная составляющая).      </t>
  </si>
  <si>
    <t>Расходы бюджета муниципального образования на оказание муниципальной услуги (выполнение работы)</t>
  </si>
  <si>
    <t>ед.</t>
  </si>
  <si>
    <t>Ответственный исполнитель: Управление образования Администрации города Воткинска</t>
  </si>
  <si>
    <t>Уплачен налог на имущество организаций, земельный налог</t>
  </si>
  <si>
    <t>Проведен текущий ремонт, созданы  условия для реализации  прав граждан на получение общедоступного и бесплатного  дошкольного образования</t>
  </si>
  <si>
    <t xml:space="preserve">Укрепление материально-технической базы дошкольных образовательных   учреждений, реализация наказов избирателей </t>
  </si>
  <si>
    <t>Укрепление материально-технической базы дошкольных образовательных   учреждений</t>
  </si>
  <si>
    <t>Организована и проведена в соответствии спланом и заявлениями аттестации руководителей муниципальных образовательных учреждений, подведомственных Управлению образования. Выполнено</t>
  </si>
  <si>
    <t xml:space="preserve">                                                            Подпрограмма "Развитие системы воспитания и дополнительного образования  детей"</t>
  </si>
  <si>
    <t xml:space="preserve">Развитие системы воспитания и дополнительного образования детей </t>
  </si>
  <si>
    <r>
      <t>2)</t>
    </r>
    <r>
      <rPr>
        <sz val="14"/>
        <color indexed="8"/>
        <rFont val="Times New Roman"/>
        <family val="1"/>
      </rPr>
      <t xml:space="preserve">        </t>
    </r>
  </si>
  <si>
    <t>У Т В Е Р Ж Д А Ю</t>
  </si>
  <si>
    <t>__________________________Ж.А.Александрова</t>
  </si>
  <si>
    <t>Координатор муниципальной программы                                     Заместитель главы Администрации по социальным вопросам-начальник управления социальной поддержки населения</t>
  </si>
  <si>
    <r>
      <t xml:space="preserve">Организация дополнительного профессионального образования по профилю педагогической деятельности </t>
    </r>
    <r>
      <rPr>
        <i/>
        <sz val="14"/>
        <rFont val="Times New Roman"/>
        <family val="1"/>
      </rPr>
      <t xml:space="preserve"> (в рамках реализации  национального проекта "Образование", проект "Успех каждого ребенка")</t>
    </r>
  </si>
  <si>
    <r>
      <t>Организация деятельности муниципальных учреждений дополнительного образования детей города Воткинска в качестве республиканских экспериментальных площадок и опорных учреждений</t>
    </r>
    <r>
      <rPr>
        <i/>
        <sz val="14"/>
        <rFont val="Times New Roman"/>
        <family val="1"/>
      </rPr>
      <t xml:space="preserve"> (в рамках реализации  национального проекта "Образование", проект "Успех каждого ребенка", республиканской программы "Доступное дополнительное образование для детей")</t>
    </r>
  </si>
  <si>
    <r>
      <t>Разработка новых образовательных программ и проектов в сфере дополнительного образования дете</t>
    </r>
    <r>
      <rPr>
        <i/>
        <sz val="14"/>
        <rFont val="Times New Roman"/>
        <family val="1"/>
      </rPr>
      <t xml:space="preserve"> (в рамках реализации  национального проекта "Образование", проект "Успех каждого ребенка")</t>
    </r>
  </si>
  <si>
    <t>Ответственный исполнитель, соисполнители</t>
  </si>
  <si>
    <r>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 (</t>
    </r>
    <r>
      <rPr>
        <i/>
        <sz val="12"/>
        <rFont val="Times New Roman"/>
        <family val="1"/>
      </rPr>
      <t>национальный проект "Образование" проект "Успех каждого ребенка")</t>
    </r>
  </si>
  <si>
    <r>
      <t xml:space="preserve">Доля детей с ограниченными возможностями здоровья осваивающих общеобразовательные программы, в том числе с использованием дистанционных технологий  от общего числа детей данной категории                                                                            </t>
    </r>
    <r>
      <rPr>
        <i/>
        <sz val="12"/>
        <rFont val="Times New Roman"/>
        <family val="1"/>
      </rPr>
      <t>( национальный проект "Образование", проект "Успех каждого ребенка")</t>
    </r>
  </si>
  <si>
    <r>
      <t xml:space="preserve">Доля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t>
    </r>
    <r>
      <rPr>
        <i/>
        <sz val="12"/>
        <rFont val="Times New Roman"/>
        <family val="1"/>
      </rPr>
      <t>( национальный проект "Образование", проект "Успех каждого ребенка")</t>
    </r>
  </si>
  <si>
    <r>
      <t xml:space="preserve">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будущеее"                                                                    </t>
    </r>
    <r>
      <rPr>
        <i/>
        <sz val="12"/>
        <rFont val="Times New Roman"/>
        <family val="1"/>
      </rPr>
      <t>( национальный проект "Образование", проект "Успех каждого ребенка")</t>
    </r>
  </si>
  <si>
    <r>
      <t xml:space="preserve">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t>
    </r>
    <r>
      <rPr>
        <i/>
        <sz val="12"/>
        <rFont val="Times New Roman"/>
        <family val="1"/>
      </rPr>
      <t>(республиканская программа "Доступное дополнительное образование для детей")</t>
    </r>
  </si>
  <si>
    <r>
      <t>Доля  детей в возрасте от  5 до 18 лет, использующих сертификаты дополнительного образования, в статусе сертификатов персонифицированного финансирования                         (</t>
    </r>
    <r>
      <rPr>
        <i/>
        <sz val="12"/>
        <rFont val="Times New Roman"/>
        <family val="1"/>
      </rPr>
      <t>республиканская программа "Доступное дополнительное образование для детей")</t>
    </r>
  </si>
  <si>
    <r>
      <t xml:space="preserve"> Количество новых мест в общеобразовательных организациях муниципального образования «Город Воткинск»  (республиканская программа  </t>
    </r>
    <r>
      <rPr>
        <i/>
        <sz val="12"/>
        <rFont val="Times New Roman"/>
        <family val="1"/>
      </rPr>
      <t>"Создание новых мест в общеобразовательных организациях в Удмуртской Республике на 2016 - 2025 годы")</t>
    </r>
  </si>
  <si>
    <r>
      <t>Количество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r>
    <r>
      <rPr>
        <i/>
        <sz val="12"/>
        <rFont val="Times New Roman"/>
        <family val="1"/>
      </rPr>
      <t xml:space="preserve"> (национальный проект "Демография", проект "Содействие занятости женщин")</t>
    </r>
  </si>
  <si>
    <r>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(далее - НКО), с нарастающим итогом с 2019 года (</t>
    </r>
    <r>
      <rPr>
        <i/>
        <sz val="12"/>
        <rFont val="Times New Roman"/>
        <family val="1"/>
      </rPr>
      <t>национальный проект "Демография", проект "Поддержка семей, имеющих детей")</t>
    </r>
  </si>
  <si>
    <r>
      <t>Результаты независимой оценки качества условий оказания услуг муниципальными образовательными  организациями муниципального образования "Город Воткинск"</t>
    </r>
    <r>
      <rPr>
        <i/>
        <sz val="12"/>
        <rFont val="Times New Roman"/>
        <family val="1"/>
      </rPr>
      <t>( по данным официального сайта для размещения информации о государственных и муниципальных учреждениях в сети "Интернет" (при наличии):                                                                                                                     -в сфере образования</t>
    </r>
  </si>
  <si>
    <r>
      <t xml:space="preserve">- </t>
    </r>
    <r>
      <rPr>
        <sz val="12"/>
        <color indexed="8"/>
        <rFont val="Times New Roman"/>
        <family val="1"/>
      </rPr>
      <t>в профильных сменах, проводимых на базе муниципального загородного оздоровительного лагеря и на базе муниципальных лагерей с дневным пребыванием детей (%)</t>
    </r>
  </si>
  <si>
    <r>
      <t>-доля детей, находящихся в трудной жизненной ситуации, охваченных организованными профильными сменами от общего числа детей, находящихся в трудной жизненной ситуации, в</t>
    </r>
    <r>
      <rPr>
        <b/>
        <sz val="12"/>
        <color indexed="8"/>
        <rFont val="Times New Roman"/>
        <family val="1"/>
      </rPr>
      <t xml:space="preserve"> </t>
    </r>
    <r>
      <rPr>
        <sz val="12"/>
        <color indexed="8"/>
        <rFont val="Times New Roman"/>
        <family val="1"/>
      </rPr>
      <t>каникулярное время</t>
    </r>
  </si>
  <si>
    <t>Мероприятия, направленные на обеспечение безопасных условий обучения и воспитания детей в муниципальных дошкольных образовательных организациях</t>
  </si>
  <si>
    <t>0110104960</t>
  </si>
  <si>
    <t>Оказание муниципальных услуг по реализации основных общеобразовательных программ по реализации дошкольного, начального, основного  и среднего  общего образования</t>
  </si>
  <si>
    <t>Укрепление материально-технической базы общеобразовательных  учреждений, реализация наказов избирателей, реализация проектов развития общественной инфраструктуры, основанных на местных инициативах</t>
  </si>
  <si>
    <t>Мероприятия, направленные на обеспечение безопасных условий обучения и воспитания детей в образовательных организациях</t>
  </si>
  <si>
    <t>0120104960</t>
  </si>
  <si>
    <t>9</t>
  </si>
  <si>
    <t>Укрепление материально-технческой базы общеобразовательных учреждений, реализация наказов избирателей. Содержание муниципального имущества (текущий ремонт, капитальный ремонт, подготовка учреждений к новому учебному году, отопительному периоду)</t>
  </si>
  <si>
    <t>0130104960</t>
  </si>
  <si>
    <t>Укрепление материально-технической базы учреждений дополнительного образования</t>
  </si>
  <si>
    <t>Обеспечение деятельности подведомственных учреждений за счет средств бюджета города Воткинска (обеспечение деятельности централизованной бухгалтерии, хозяйственно-эксплуатационной службы, методического кабинета)</t>
  </si>
  <si>
    <t xml:space="preserve">Уплата налога на имущество организаций,  земельного налога </t>
  </si>
  <si>
    <t>01201S1200</t>
  </si>
  <si>
    <t>Строительство, реконструкция, модернизация и оснащение объектов муниципальной собственности</t>
  </si>
  <si>
    <t>120,240</t>
  </si>
  <si>
    <t>012Е125200</t>
  </si>
  <si>
    <t>012Е12520S</t>
  </si>
  <si>
    <t xml:space="preserve"> 0130160630, 0130160620</t>
  </si>
  <si>
    <t>0140160039</t>
  </si>
  <si>
    <t>120</t>
  </si>
  <si>
    <t>0150123040</t>
  </si>
  <si>
    <t xml:space="preserve"> 0160160630, 0160160620</t>
  </si>
  <si>
    <t>610, 620, 853</t>
  </si>
  <si>
    <t>Уплата налога на имущество общеобразовательных организаций и земельного налога</t>
  </si>
  <si>
    <t>Уплата налога на имущество общеобразовательных организаций, земельного налога</t>
  </si>
  <si>
    <t>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"Доступная среда"</t>
  </si>
  <si>
    <t>Укрепление материально-технической базы общеобразовательных  учреждений, реализация наказов избирателей, реализация проектов развитя общественной инфраструктуры, основанных на местных инициативах</t>
  </si>
  <si>
    <t>Строительство, реконструкция, модернизация объектов муниципальной собственности</t>
  </si>
  <si>
    <r>
      <t xml:space="preserve">Организация и проведение олимпиад школьников, мониторингов на муниципальном уровне  </t>
    </r>
    <r>
      <rPr>
        <b/>
        <i/>
        <sz val="14"/>
        <rFont val="Times New Roman"/>
        <family val="1"/>
      </rPr>
      <t>(в рамках реализации  национального проекта "Образование", проект "Успех каждого ребенка")</t>
    </r>
  </si>
  <si>
    <r>
      <t xml:space="preserve">Формирование и развитие современной информационной образовательной среды в муниципальных общеобразовательных организациях </t>
    </r>
    <r>
      <rPr>
        <b/>
        <i/>
        <sz val="14"/>
        <rFont val="Times New Roman"/>
        <family val="1"/>
      </rPr>
      <t>(в рамках реализации национального проекта "Образование", проект "Цифровая образовательная среда")</t>
    </r>
  </si>
  <si>
    <t>Выпуск методических сборников, методических пособий по вопросам организации дополнительного образования детей</t>
  </si>
  <si>
    <t>11</t>
  </si>
  <si>
    <t>Открытие центра цифрового образования детей "IT-куб" на базе МБУ ДО "Станция юных техников"</t>
  </si>
  <si>
    <t>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</si>
  <si>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Организация работ по повышению эффективности деятельности муниципальных образовательных организаций, создание условий для развития негосударственного сектора в сфере образования</t>
  </si>
  <si>
    <t>Организация работ по развитию системы и обеспечению обратной связи с потребителями муниципальных услуг, оказываемых в сфере образования</t>
  </si>
  <si>
    <t>Обеспечение  бесплатным горячим питанием обучающихся 5-11-х классов общеобразовательных учреждений  из многодетных  семей, обучающихся с ограниченными возможностями здоровья (ОВЗ)</t>
  </si>
  <si>
    <t>Укрепление материально-технической базы муниципальных загородных детских оздоровительных лагерей</t>
  </si>
  <si>
    <t>Всего мероприятий 19</t>
  </si>
  <si>
    <t>Всего мероприятий 17</t>
  </si>
  <si>
    <t>Созданы условия для предоставления дополнительного образования детей муниципальных услуг, выполнение работ, финансовое обеспечение деятельности муниципальных учреждений</t>
  </si>
  <si>
    <t xml:space="preserve"> Управление физической культуры, спорта и молодежной политики</t>
  </si>
  <si>
    <t>Реализованы установленные полномочия (функции), организация управления муниципальной программой «Развитие образования»</t>
  </si>
  <si>
    <t xml:space="preserve">Уплата налога на имущество организаций, земельного налога </t>
  </si>
  <si>
    <t>Приобретено учебно-лабораторное, спортивное оборудование для общеобразовательной школы на 825 мест в мкр. Южный</t>
  </si>
  <si>
    <t>Выделены средства для подготовки муниципальных учреждений к текущему отопительному сезону. Проведен текущий ремонт, созданы условия для получения дополнительного образования</t>
  </si>
  <si>
    <t>Реализованы меры противопожарной и антитеррористической защищенности в муниципальных образовательных организациях</t>
  </si>
  <si>
    <t xml:space="preserve">Значение показателя увеличилось в связи с изменением начисления дополнительных выплат  </t>
  </si>
  <si>
    <t xml:space="preserve">Введена в режим  функционирования система персонифицированного дополнительного образования детей (ПФДО) </t>
  </si>
  <si>
    <t>Укрепление материально-технической базы   учреждений дополнительного образования</t>
  </si>
  <si>
    <t>2 детские школы искусств оснащены музыкальными инструментами, оборудованием, учебными материалами. Результат - улучшение качества учебного процесса для одаренных детей, а также увеличение числа учащихся в образовательных учреждениях отрасли культуры</t>
  </si>
  <si>
    <t>Укрепление материально-техническая база муниципального лагеря "Юность"</t>
  </si>
  <si>
    <t>Все запланированные мероприятия проведены</t>
  </si>
  <si>
    <t>Введена в режим  функционирования система персонифицированного дополнительного образования детей (ПФДО)</t>
  </si>
  <si>
    <t>На стендах и сайтах образовательных организаций размещена полная информация о деятельности учреждений, в том числе  реализации программ  дистанционного образования на различных платформах          На все обращения граждан предоставлены ответы, информация о предоставляемых муниципальных услугах  доступна и размещена на официальных сайтах учреждения и стендах</t>
  </si>
  <si>
    <t>Доля государственных и муниципальных образовательных организаций, реализующих программы начального общего, основного общего, среднего общего и среднего профессионального образования, в учебных классах которых обеспечена возможность беспроводного широкополосного доступа к информационнокоммуникационной "Интернет" по технологии WiFi</t>
  </si>
  <si>
    <t>Развитие образования и воспитание на 2020-2025 годы</t>
  </si>
  <si>
    <t xml:space="preserve">Работа  спортивно-досуговых площадок была организована в период с 2 по 18 июля с 15 до 17 часов в  микрорайонах: Берёзовка, Заречная часть, Южный и Второй поселки, Нефтеразведка, Пески, Вогулка. Охвачено 1433 н/л.Кроме того, была организована работа площадок на базе учреждений культуры для н/л, состоящих на профилактическом учете, окват составил 248н/л. Общий охват 1681 н/л. </t>
  </si>
  <si>
    <t>0110160180</t>
  </si>
  <si>
    <t>01101S8810</t>
  </si>
  <si>
    <t>610,400</t>
  </si>
  <si>
    <t>0110100600</t>
  </si>
  <si>
    <t>0110108810</t>
  </si>
  <si>
    <t>610,240</t>
  </si>
  <si>
    <t>0120162810</t>
  </si>
  <si>
    <t>0120100600</t>
  </si>
  <si>
    <t>0120106550</t>
  </si>
  <si>
    <t>0130162810</t>
  </si>
  <si>
    <t>0130100600</t>
  </si>
  <si>
    <t>0130161350</t>
  </si>
  <si>
    <t>07,09</t>
  </si>
  <si>
    <t>620, 240</t>
  </si>
  <si>
    <t>Укрепление материально-технической базы общеобразовательных учреждений, реализация наказов избирателей. Содержание муниципального имущества (текущий ремонт, капитальный ремонт, подготовка учреждений к новому учебному году, отопительному периоду)</t>
  </si>
  <si>
    <t>Значение показателя увеличилось  всвязи с уменьшением  общей  численности  детей в городе  данной возрастной категории  в результате снижения рождаемости.</t>
  </si>
  <si>
    <t>Коэффициент   посещаемости детьми дошкольных учреждений  ниже планируемого показателя  по причине высокой заболеваемости детей ОРВИ в зимний период.</t>
  </si>
  <si>
    <t xml:space="preserve"> за  2023 год</t>
  </si>
  <si>
    <t>Отчет о реализации муниципальной программы "Развитие образования и воспитание на 2020-2026 годы"</t>
  </si>
  <si>
    <t>0110106550</t>
  </si>
  <si>
    <t>0110206900</t>
  </si>
  <si>
    <t>01102S6900</t>
  </si>
  <si>
    <t>Обеспечение деятельности советников директора по воспитанию и взаимодействию с детскими общественными объединениями в муниципальных образовательных организациях</t>
  </si>
  <si>
    <t>012ЕВ51790</t>
  </si>
  <si>
    <t>Обеспечение персонифицированного финансирования дополнительного образования детей (социальный сертификат)</t>
  </si>
  <si>
    <t>614,624, 635</t>
  </si>
  <si>
    <t>622</t>
  </si>
  <si>
    <t>"Развитие образования и воспитание на 2020-2026 годы"</t>
  </si>
  <si>
    <t>Реализация установленных полномочий (функций) Управлением образования Администрации города Воткинска, организация управления муниципальной программой «Развитие образования и воспитание на 2020-2026 годы"</t>
  </si>
  <si>
    <t xml:space="preserve">Форма 2. Отчет о расходах на реализацию муниципальной программы "Развитие образования и воспитани  на 2020-2026 годы"   за счет всех источников финансирования                                           </t>
  </si>
  <si>
    <t xml:space="preserve"> за   2023 год</t>
  </si>
  <si>
    <t xml:space="preserve">"Развитие образования и воспитание на 2020-2026 годы" </t>
  </si>
  <si>
    <t>Форма 3. Отчет о выполнении основных мероприятий муниципальной программы  "Развитие образования и воспитание на 2020-2026 годы "                                                                                                                                                                         за  2023 год</t>
  </si>
  <si>
    <t xml:space="preserve">  за 2023 год</t>
  </si>
  <si>
    <t xml:space="preserve">14 школ получают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в том числе:  - оплата труда работников с начислениями - 532317,2 тыс. руб.; учебый процесс - 6566,9 тыс.руб.Выделены средства для выплаты компенсации за проведение ГИА в сумаме 2749,6 тыс. руб. Освоено 54 110,3 тыс. руб. на обеспечение деятельности подведомственных учреждений за счет средств бюджета города Воткинска, для оплаты коммунальных услуг, услуг дератизации, медосмотров, связи, АПС, гидроиспытаний и т.п. Уплата по налогам на имущество  общеобразовательных организаций и  земельного налога составила 14361,5 тыс.руб. </t>
  </si>
  <si>
    <t xml:space="preserve">1. Заключен лизинговый контракт на финансовую аренду каркасно-тентового здания для проведения физкультурно-оздоровительных мероприятий освоено 9226,2 тыс.руб.                                                                                     2.Выделены средства для установки ограждения вокруг нового здания шклы №5 в размере 4 447,8 тыс.руб.                                   3. Выделены средства в размере 752,6 тыс.руб. для подготовки учреждений к новому учебному году.                                                                                                                                                             </t>
  </si>
  <si>
    <t xml:space="preserve"> Выделены и освоены федеральные  средства в размере 43301,9 тыс. руб.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</si>
  <si>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Выделены средства из бюджета УР в размере 31119,8 тыс.руб. и освоены из них 30146,2 тыс. руб. для обеспечения безопасных условий обучения и воспитания детей в образовательных организациях</t>
  </si>
  <si>
    <t xml:space="preserve"> Выделены и освоены федеральные  средства в размере 1632,1 тыс. руб. на обеспечение деятельности советников директора по воспитанию и взаимодействию с детскими общественными объединениями в  14 муниципальных образовательных организациях</t>
  </si>
  <si>
    <t>Уплата налога на имущество  общеобразовательных организаций, и  земельного налога составила 2755,1 тыс.руб.</t>
  </si>
  <si>
    <t>Выделены средства для подготовки учреждений к новому учебному году в размере 87,0 тыс.руб.</t>
  </si>
  <si>
    <t>Выделено из бюджета УР 2582,0 тыс.руб. и освоено 2454,3 тыс. руб., для обеспечения безопасных условий обучения и воспитания детей в образовательных организациях</t>
  </si>
  <si>
    <t xml:space="preserve">Выделено и освоено 8660,1 тыс.руб. на ПФДО. Количество детей реализовавших сертификаты дополнительного образования - более 3300 человек. </t>
  </si>
  <si>
    <t>Введена в режим  функционирования система персонифицированного дополнительного образования детей за счет социального сертификата на получение муниципальной услуги  в социальной сфере</t>
  </si>
  <si>
    <t>Выделено и освоено 3300,9 тыс.руб. на социальный сертификат</t>
  </si>
  <si>
    <t>Реализованы установленные полномочия (функции), организация управления муниципальной программой  «Развитие образования и воспитание на 2020-2026 годы»</t>
  </si>
  <si>
    <t xml:space="preserve">Реализованы установленные полномочия (функции), организация управления муниципальной программой «Развитие образования» Управлением образования.                   Общая сумма затрат за 2023 год составила  4922,4 тыс. руб., в т.ч.  заработная плата с начислениями - 4830,9 тыс. руб. </t>
  </si>
  <si>
    <t>Подведомственные Управлению образования МКУ ХЭС и методический кабинет. Общая сумма затрат за 2023 год составила  32523,7 тыс. руб. (заработная плата с начислениями, оплата коммунальных услуг, услуг связи, обеспечение работы программных комплексов, содержание имущества и прочие текущие расходы)</t>
  </si>
  <si>
    <t>Уплата земельного налога составила 15,5 тыс.руб.</t>
  </si>
  <si>
    <t xml:space="preserve">Обеспечены полноценным 4-х разовым питанием (завтрак,второй завтрак, обед, уплотненный полдник)  5118 воспитанника дошкольных учреждений. Средняя стоимость питания составила 83,75  руб./день </t>
  </si>
  <si>
    <t xml:space="preserve">Обеспечены  питанием 1099 учащихся  5-11-х классов общеобразовательных учреждений  из многодетных  семей на сумму 67 рублей в учебный день за счет РБ.                                                                                                      Обеспечены  двухразовым горячим питанием 417 обучающихся с ОВЗ на сумму 120 рублей в учебный день за счет средств  МБ. Было выделено денежных средств в МБ 5725,1 тыс.руб. и освоено 4547,1 тыс.руб.                </t>
  </si>
  <si>
    <t>Освоены средства на организацию горячего питания обучающихся, получающих начальное общее образование в муниципальных образовательных организациях  в размере 71839,3 тыс. руб., в т. ч. из средств МБ - 359,5 тыс. руб., обеспечены горячим питанием 5118 учащихся 1- 4 классов.</t>
  </si>
  <si>
    <t xml:space="preserve">Общая сумма расходов по МАУ ДОЛ "Юность" составила 4166,4 тыс. руб. в том числе: оплата труда работников с начислениями, услуги связи и коммунальные расходы.                                                                                   </t>
  </si>
  <si>
    <t xml:space="preserve">Оплачен налог на землю и имущество  в размере 95,2 тыс. рублей  </t>
  </si>
  <si>
    <t xml:space="preserve">Выделено и освоены средства на укрепление материально-технической базы в размере 3 550,0 тыс.руб. из них 3514,5 тыс.руб за счет РБ и 35,5 тыс.руб. за счет МБ. Освоение пошло на ремонт пола в столовой и приобретение шкафов, столов и прочего оборудования, а также на багоустройство территории.                </t>
  </si>
  <si>
    <t>Предоставление компенсации части стоимости путевки за отдых в загородных лагерях.Общая сумма компенсации возмещенная за 2023 год составила за счет средств УР 3,290,4 тыс.руб., за счет МБ  15,2 тыс. руб.</t>
  </si>
  <si>
    <r>
      <t>В  2023 году  были организованы лагерея с дневным пребыванием  для детей в возрасте от 6,5 до 15 лет.</t>
    </r>
    <r>
      <rPr>
        <sz val="14"/>
        <color indexed="8"/>
        <rFont val="Times New Roman"/>
        <family val="1"/>
      </rPr>
      <t xml:space="preserve"> Выделено и освоено средств на организацию питания за счет средств УР  8 190,0 тыс.руб., за счет МБ 101,7 тыс.руб. </t>
    </r>
    <r>
      <rPr>
        <sz val="14"/>
        <rFont val="Times New Roman"/>
        <family val="1"/>
      </rPr>
      <t>Посетят лагеря 2600 детей.</t>
    </r>
  </si>
  <si>
    <t>Форма 5. Отчет о достигнутых значениях целевых показателей (индикаторов) муниципальной программы города Воткинска                                   "Развитие образования и воспитание на 2020-2026 годы"  за   2023 год</t>
  </si>
  <si>
    <t>Форма 6. Сведения о внесенных за отчетный период изменениях в муниципальную программу                                                                                                                            "Развитие  образования и воспитание"  на 2020-2026 год                                                                                                                                                                                                                                                                                                 за 2023 год</t>
  </si>
  <si>
    <t>Форма 7. Результаты оценки эффективности муниципальной  программы"Развитие  образования и воспитание                                                                                                                         на 2020-2026 годы"  за 2023 год</t>
  </si>
  <si>
    <t>Постановление Администрации города Воткинска</t>
  </si>
  <si>
    <t>Реализация предоставления дополнитнльной меры социальной поддержки граждан Российской федерации, призванных на военную службу по мобилизации   в Вооруженные силы Российской Федерации в соответствии с Указом президента Российской федерации от 21 сентября 2022 года №647</t>
  </si>
  <si>
    <t xml:space="preserve">Освобождение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детей граждан Российской Федерации, призванных на военную службу по мобилизации в Вооруженные силы РФ в соответствии с Указом Президента РФ от 21 сентября 2022 №647.  </t>
  </si>
  <si>
    <t>Освобождение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детей граждан Российской Федерации, призванных на военную службу по мобилизации в Вооруженные силы РФ в соответствии с Указом Президента РФ от 21 сентября 2022 №647.  Оплата  за  детей вышеуказанной категории в муниципальных дошкольных образовательных учреждениях за счет финансирования из бюджета УР на сумму  792,6 тыс.руб. и из МБ - 8,0 тыс.руб., всего получателей соцподдержки 72 человека.</t>
  </si>
  <si>
    <t>Обеспечено качественное общедоступное и бесплатное дошкольное образование в муниципальных дошкольных образовательных организациях . Оплата труда работников с начислениями на оплату труда составила 650027,1 тыс. руб. Достигнут целевой показатель по средней заработной плате педагогических работников муниципальных бюджетных дошкольных образовательных учреждений города Воткинска - 36714,63 руб. в месяц.   Приобретены игрушки на сумму 404,5 тыс. руб.</t>
  </si>
  <si>
    <t>Оплачен налог на землю  за 4 квартал 2022 года и за 1,2,3 кварталы 2023 года на сумму 6750,6  тыс.руб., налог на имущество на сумму 13398,9 тыс.руб.</t>
  </si>
  <si>
    <t xml:space="preserve">Выделены и освоены средства  на подготовку дошкольных учреждений к новому учебному году на сумму 1210,4 тыс.руб.                                                               </t>
  </si>
  <si>
    <t xml:space="preserve">Освоены средства на реконструкцию спортивной площадки ДОУ №36-софинансирование проекта развития общественной инфраструктуры, основанного на местной инициативе "Сила спорта" на сумму 1678,0 тыс.руб.                                                              </t>
  </si>
  <si>
    <t>Оплачена услуга часной охраны (выставление поста)  на сумму 37933,9 тыс.руб.</t>
  </si>
  <si>
    <t>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  за 4  квартал 2022 года, за  1,2 и 3  кварталы 2023 года в полном объеме на сумму  2851,3 тыс. руб.</t>
  </si>
  <si>
    <t>Освобождены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родителей (законных представителей), если один или оба из которых являются инвалидами первой или второй группы и не имеют других доходов, кроме пенсии.  Оплата  за  детей вышеуказанной категории в муниципальных дошкольных образовательных учреждениях за счет финансирования из бюджета УР на сумму 246,7  тыс.руб., всего получателей соцподдержки 23 человека.</t>
  </si>
  <si>
    <t>Освобождение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детей – инвалидов, детей оставшихся без попечения родителей, а также за детей с туберкулезной интоксикацией. Оплата  за  детей вышеуказанной категории в муниципальных дошкольных образовательных учреждениях за счет финансирования из бюджета УР на сумму  728,1 тыс.руб. и из МБ - 7,4 тыс.руб., всего получателей соцподдержки 73 человека.</t>
  </si>
  <si>
    <t>Ухудшение показателя связано с отказом родителей детей в возрасте от 1 года до 1,5 лет посещать дошкольные учреждения.</t>
  </si>
  <si>
    <t>Рост показателя произошел в связи с ростом соотношения групп для детей раннего возраста к группам дошкольного возраста в общем количестве групп.</t>
  </si>
  <si>
    <t>Значение показателя соответствует</t>
  </si>
  <si>
    <t xml:space="preserve">Реализация предоставления дополнительной меры социальной поддержки граждан Российской федерации, призванных на военную службу по мобилизации   в Вооруженные силы Российской Федерации </t>
  </si>
  <si>
    <t>07, 09</t>
  </si>
  <si>
    <t>Всего по программе "Развитие  образования и воспитание на 2020-2026 годы"</t>
  </si>
  <si>
    <t xml:space="preserve">34 муниципальных дошкольных образовательных учреждения получили финансовое обеспечение для организации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  и создания условий для осуществления   присмотра и ухода за детьми, содержания детей в муниципальных дошкольных образовательных организациях за счет средств бюджета города Воткинска.  Общая сумма субсидии на финансовое обеспечение государственного (муниципального) задания составила 95173,0  тыс.руб., из них  на оплату за: коммунальные услуги  63383,6 тыс. руб.,  услуги связи 353,0 тыс. рублей,  интернет 626,2 тыс.руб., САК 633,3 тыс.руб.,  продукты питания  25098,6 тыс.руб., ие осмотры 1266,6 тыс.руб.,   ТО АПС 504,0 тыс.руб., ТО приборов учета 123,4 тыс.руб., тревожную кнопку 582,2 тыс.руб.,  дезинсекцию и дератизацию 301,4 тыс.руб., гидроиспытания 368,7 тыс.руб., контрольно-измерительные работы 99,5 тыс.руб., чистку кровель 306,1 тыс.руб., зарядку огнетушителей 44,8 тыс.руб., обслуживание с/с "Контур" 108,9 тыс.руб., составление декларации по экологии 80,2 тыс.руб., разовые работы 211,0 тыс.руб., поверку тепловычислителей 323,3 тыс.руб., паспорта ТПУ 710,0 тыс.руб.                                                                                                                                                                                                                                                                                                                                                                                                                                                                                                                                                                                                                                                                           </t>
  </si>
  <si>
    <r>
      <t>100% общеобразовательных организаций обеспеченны доступом к сети Интернет со скоростью 100 Мбит/сек. Доля общеобразовательных организаций, использующих безбумажный вариант ведения классных журналов составил 100%. Доля заявлений на зачисление в школу, поданных в электронном виде составил 58</t>
    </r>
    <r>
      <rPr>
        <b/>
        <sz val="14"/>
        <rFont val="Times New Roman"/>
        <family val="1"/>
      </rPr>
      <t>%</t>
    </r>
    <r>
      <rPr>
        <sz val="14"/>
        <rFont val="Times New Roman"/>
        <family val="1"/>
      </rPr>
      <t>.</t>
    </r>
  </si>
  <si>
    <t xml:space="preserve">Обеспечение школ оборудоваем для организации доступа к сети "Интернет" по технологии Wi-Fi, вхолит в проект "Цифровая образовательная среда" </t>
  </si>
  <si>
    <t xml:space="preserve">Проведен учет детей, претендующих на получение дошкольного образования, предоставлены путевки в образовательные учреждения, реализующие основную образовательную программу дошкольного образования.Численность детей в возрасте от 1 до 6 лет на 1 января 2024 года в Воткинске составила 5307 человек. Доля детей в возрасте от 1 до 6 лет, получающих дошкольную образовательную услугу в 2023 году, составила 89,13%, что выше 2022 года на 1,67%.  На учете для определения в муниципальные дошкольные образовательные учреждения на 1 января 2024 года  состоят 461 детей в возрасте от 1 до 3 лет. </t>
  </si>
  <si>
    <t>Повышена квалификация педагогических кадров.Разработана  образовательная программа с учетом региональных, национальных и этнокультурных особенностей (региональная составляющая).</t>
  </si>
  <si>
    <t>Выделены средства в сумме 2 117,0  тыс. руб.- для  реализации проеков развития общетственной инфраструктуры, основанной на местной инициативе: "К спорту -вместе!" (устройство резинового покрытия волейбольно-баскетбольной площадки школы №6); "Образовательно-развлекательный комплекс "Дорожная азбука 2.0" на территории МБОУ СОШ №1 , в т.ч. из средств УР - 925,5 тыс. руб., из средств МБ - 225,8 тыс. руб., безвозмездных поступлений физических и юридических лиц - 277,7 тыс. руб.</t>
  </si>
  <si>
    <t>Олимпиада проводилась по 20 общеобразовательным предметам, 8668 школьников 4-х и с 7 по 11-й класс приняли участие во Всероссийской олимпиаде школьников на всех этапах. 1557 учащихся 4-11 классов приняли участие в муниципальном этапе. В региональный этап прошли 46 обучающихся, из  них 17 стали призерами и 4 - победителями. Во Всероссийском этапе приняли участие 9 участников, из них 3 стали призёрами.</t>
  </si>
  <si>
    <t xml:space="preserve">100% учащихся  школ обучаются по программам соответствующим ФГОС, разработаны образовательные программы по всем предметам. Проведены курсы повышения квалификации по обновленным ФГОС для  571 педагогов (100%), планирующих работать в 1-х и 11-х классы по новым ФГОС, из них 59 обучены за счёт средств УР </t>
  </si>
  <si>
    <t xml:space="preserve"> Предоставлены услуги дополнительного образования детям 5-18 лет учреждениями, подведомственными Управлению образования , Управлению  культуры, спорта и молодежной политики. На территории МО "Город Воткинск" охват дополнительным образованием составляет 83,9%. Одно учреждение Управления культуры, спорта и молодежной политики ведет для 868 детей обучение по программам спортивной подготовки.                                                                                                        В четырех  учреждениях дополнительного образования реализуют дополнительные образовательные программы для 9314 детей. Расходы для организации  предоставление услуг дополнительного образования детей учреждениями составили - 152971,3 тысяч рублей (заработная плата с начислениями, расходы за коммунальные услуги и услуги связи, АПС, услуги видеонаблюдения, услуги охраны, медосмотр, гидроиспытания ,связь, дератизация и т.д.                                       </t>
  </si>
  <si>
    <t>Апробация новых образовательных программ и проектов была проведена на очных и  дистанционных формах обучения, выявлено 5 успешных практик, которые доведены до всех руководителей в рамках Педагогических конференций, проводимых в городе Воткинске и Удмуртской Республике</t>
  </si>
  <si>
    <t>Бесплатные курсы повышения квалификации проведены для 110 педагогических работников  (62%) за счёт средств УР.</t>
  </si>
  <si>
    <t>Пополнена методическая копилка методкабинета сборниками, пособиями по вопросам организации дополнительного образования детей.</t>
  </si>
  <si>
    <t>Педагогидополнительного образования опубликовали 5 методических разработок на интернет ресурсах.</t>
  </si>
  <si>
    <t>Обеспечивается функционирование системы персонифицированного дополнительного образования детей. Количество детей, реализовавших сертификаты дополнительного образования - 4497 человек (26%), в том числе в рамках обучения по социальному сертификату.  Информация о реализаций персонифицированного финансирования дополнительного образования  размещена на официальных сайтах учреждений дополнительного образования.</t>
  </si>
  <si>
    <t xml:space="preserve">  Функционирует «IT-куб». Дети получают актуальные и востребованные знания, навыки и компетенций в сфере информационно-телекоммуникационных технологий.   </t>
  </si>
  <si>
    <t xml:space="preserve">  Функционирование «IT-куб» на базе МБУ ДО "Станция юных техников"</t>
  </si>
  <si>
    <t xml:space="preserve">Приняли участие в муниципальных конкурсных мероприятиях 9860 обучающихся, что составляет 58% от общего количества обучающихся города Воткинска, из них 1542 стали призёрами и победителями. </t>
  </si>
  <si>
    <t>Обеспечение персонифицированного учета  детей (социальный сертификат)</t>
  </si>
  <si>
    <t xml:space="preserve">Рост охвата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образовательных организациях дополнительного образования детей со специальными наименованиями "детская школа искусств", "детская музыкальная школа", "детская хоровая школа", "детская художественная школа", "детская хореографическая школа", "детская театральная школа", "детская цирковая школа", "детская школа художественных ремесел" </t>
  </si>
  <si>
    <t>Популяризация мероприятий по регистрации детских учетных записей в ЕСИА (Госуслуги).</t>
  </si>
  <si>
    <t>В  МАУДО ДЮСШ по программам дополнительного образования детей физкультурно-спортивной направленности занималось 864 ребенка</t>
  </si>
  <si>
    <t>За 2023 год реализовано повышение квалификации 996 педагогов из них педагоги общеобразовательных учреждений 365, педагоги дополнтельного образования 94, педагоги дошкольных образовательных учреждений 537 человек.</t>
  </si>
  <si>
    <t>В муниципальных конкурсах педагогического мастерства приняли участие 61 педагог города. В Республиканском туре приняли участие 11 педагогов г. Воткинска,1 педагог стал победителями в номинации "Педагогический дебют". Во Всероссийском конкурсе на денежное поощрение лучших учителей приняли участие 3 человек, 3 из них стали победителями.</t>
  </si>
  <si>
    <t>В 2023 году независимая оценка качества условий осуществления деятельности проводится в отношении 33 учреждений дошкольного образования.Информация о результатах  размещена на официальном  сайте муниципльного образования "Город Воткинск" и на сайте busgov.ru</t>
  </si>
  <si>
    <t xml:space="preserve">Обеспечена взаимосвязь с потребителями муниципальных услуг. </t>
  </si>
  <si>
    <t>На официальных сайтах образовательных организациях подключена платформа обратной связи - 100% охват.</t>
  </si>
  <si>
    <t>Обеспечены витаминизированным молоком и кулинарным изделием 5118 учащихся 1-4-х классов.  (во втором полугодии 2022-2023 учебного года), с сентября 2023 года программа прекратила свое действие. Обеспечены горячим питанием 19 учащиеся 5-11-х классов общеобразовательных учреждений,  из малоимущих семей. Освоено средств  из МБ и РБ на 1529,7 тыс.руб.</t>
  </si>
  <si>
    <t xml:space="preserve"> С сентября 2023 года по 31 декабря 2023 года охват социальным сертификатом составил 1725 человек</t>
  </si>
  <si>
    <t>Обеспечены бесплатным горячим питанием, учащиеся 1-4-х классов общеобразовательных учреждений,  обеспечены качественным питанием учащиеся 1-11-х классов общеобразовательных учреждений, в том числе учащиеся из малоимущих семей. Увеличилась доля  детей 1 и 2 групп здоровья.</t>
  </si>
  <si>
    <t>Поставка оборудования во все общеобразовательные организации (многофункциональные устройства, ноутбуки)</t>
  </si>
  <si>
    <t>Поставлено оборудование во все общеобразовательные организации (многофункциональные устройства, ноутбуки)</t>
  </si>
  <si>
    <t xml:space="preserve">По  проекту «Цифровая образовательная среда» национального проекта «Образование» МБОУ «ООШ № 2 им. Героя Советского Союза Виталия Андреевича Ульянова» получено:МФУ (принтер, сканер, копир), 3 шт.,компьютерные мыши - 39 шт.,  ноутбуки мобильного класса - 39  шт., тележка хранилище для ноутбуков -3 шт.,  стойки для презентации оборудования - 4 шт, интерактивные панели - 4 шт. ИТОГО 2420,42 тыс. руб.
</t>
  </si>
  <si>
    <t>Не получил аттестат 1 выпускник. Выпускник находится на самообразовании. Показатель будет достигнут по итогам  2024 года.</t>
  </si>
  <si>
    <t>за 2023 год достигнуто значение по основному показателю проекта «Успех каждого ребенка»: доля детей 5-18 лет, получающих услуги по дополнительному образованию составила 83,9%.Так как увеличился показатель Дорожной карты.</t>
  </si>
  <si>
    <t>Учреждениями дополнительного образования для детей инвалидов и детей с ОВЗ реализованы 21 адаптированная дополнительная общеобразовательная программа, в том числе 3 программы с применением дистанционной формы обучения через образовательный портал «ДОМ 365». Охват детей с ОВЗ составил 57%, что соответствует достижению запланированного показателя.</t>
  </si>
  <si>
    <t>Доля обучающихся во вторую смену снизилась, так как введено в эксплуатацию второе здание школы № 5.</t>
  </si>
  <si>
    <t xml:space="preserve">значение показателя достигнуто </t>
  </si>
  <si>
    <t xml:space="preserve">Показатель  достигнут </t>
  </si>
  <si>
    <t xml:space="preserve">Доля  муниципальных дошкольных образовательных организаций подключенных к платформе обратной связи
</t>
  </si>
  <si>
    <t>показатель исключен с 2022 года</t>
  </si>
  <si>
    <t xml:space="preserve">В городе развивается  персонифицированное финансирование дополнительного образования (ПФДО).   26% договоров обучения составляют договоры  по программам  персонифицированного финансирования, в том числе в рамках "социального сертификата" </t>
  </si>
  <si>
    <t xml:space="preserve">Закончена реализация проекта в 2022 году.  Так как гранд под реализацию данного проекта не выигран, показатель отменен с 2024 года.
</t>
  </si>
  <si>
    <t>В 2023 году было трудоустроено 190 подростков (МЦ Победа, ЦДТ  , ЭБЦ )</t>
  </si>
  <si>
    <t xml:space="preserve">Разработано 3  вариативные программы </t>
  </si>
  <si>
    <t>В учреждениях дополнительного образования увеличилось количество молодых педагогов. Показатель выполнен.</t>
  </si>
  <si>
    <t>В 2023 году независимая оценка качества условий осуществления деятельности проводится в отношении 33 дошкольных учреждений.Информация о результатах   размещена на официальном  сайте муниципльного образования "Город Воткинск" и на сайте busgov.ru</t>
  </si>
  <si>
    <t xml:space="preserve">В летний период  было организовано 3  смены в МАУ ДОЛ "Юность", работа 18 дневных лагерей на базе школ и учреждений дополнительного образования, 1 лагерь на базе семейного спортивно-оздоровительного комплекса "Город спорта"  </t>
  </si>
  <si>
    <t xml:space="preserve">В МАУ ДОЛ "Юность"отдохнуло 687 человек. В  других лагерях УР отдохнуло  183 ребенка. За средства Мин.соц политики -531 человек. 50 человек отдохнуло в смене "Страна Героев".Итого-1143 человека. </t>
  </si>
  <si>
    <t>В 18 лагерях с дневным пребыванием отдохнуло 2750 детей (11,5)</t>
  </si>
  <si>
    <t>В летний период проведено 3 профильные смены на базе МБУДО СЮТ, МАУ СШ "Знамя", МАУ "МЦ "Победа"с общим охватом -289 человек. Профильные смены ДЮСШ и ЭБЦ организованы на базе дневных лагерей - 347 чел. Организовано 5  специализированных профильных смен  на базе учебного центра "Эй Би Си", охват-331 человек. Иого в профильных сменах -960 человек</t>
  </si>
  <si>
    <t xml:space="preserve">В санаториях УР отдохнуло: санаторий Воткинского завода-130 детей; БУЗ УР "Воткинский РСД"Родничок" МЗ УР"-512 человек. Итого -642 чел. </t>
  </si>
  <si>
    <t>В летний период в соответствии с планами мероприятий учащиеся школ посетили музеи, городские выставки, мастер-классы, приняли участие в спортивных мероприятиях:1405 чел.-спортивные мероприятия, выезды на соревнования, 2374 чел.- экскурсии,  2315 чел.- мастер-классы (в т.ч. 1 июня), 3912 чел. - занятость в кружках и секциях, 450 чел. - мероприятия для н/л  на учете, 176 чел. -волонтерская деятельность . Итого за летний период-9227чел.</t>
  </si>
  <si>
    <t xml:space="preserve">166 детей , находящихся в трудной жизненной ситуации, отдохнули в дневных и загородных лагерях (ДОЛ "Юность", дневные лагеря). 53 человек в ТЖС отдохнул в загородных лагерях от Мин. Соц. политики. Итого -219 чел. </t>
  </si>
  <si>
    <t>Отдых детей в МАУ ДОЛ "Юность"в  2023 году был организован в 3 смены. В период проведения 3 смены лагерь был закрыт по предписанию Управления Роспотребнадзора, четвертая смена отменена, процент охвата не достигнут</t>
  </si>
  <si>
    <t xml:space="preserve"> В  2023 году присвоена высшая категория 41 педагогам, первая категория - 96 педагогу, СЗД получили 94 педагога. Всего 231 человек, что составляет 14,96% от общего количества педагогических работников. Запланированный показатель  будет достигнут к концу года.</t>
  </si>
  <si>
    <t>Продление сроков программы до 2026 года.</t>
  </si>
  <si>
    <t>Внедрение показателей: платформа обратной связи, деятельность советников по воспитанию, регистрация учетных записей на Госуслугах.</t>
  </si>
  <si>
    <t>Внесение изменений, связанных с изменениями бюджета города Воткинска.</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</si>
</sst>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
    <numFmt numFmtId="182" formatCode="0.000"/>
    <numFmt numFmtId="183" formatCode="[$-FC19]d\ mmmm\ yyyy\ &quot;г.&quot;"/>
    <numFmt numFmtId="184" formatCode="0.0000"/>
    <numFmt numFmtId="185" formatCode="#,##0.0000"/>
    <numFmt numFmtId="186" formatCode="0.0000000000"/>
    <numFmt numFmtId="187" formatCode="0.000000000"/>
    <numFmt numFmtId="188" formatCode="0.00000000"/>
    <numFmt numFmtId="189" formatCode="0.0000000"/>
    <numFmt numFmtId="190" formatCode="0.000000"/>
    <numFmt numFmtId="191" formatCode="0.00000"/>
    <numFmt numFmtId="192" formatCode="_-* #,##0.0\ &quot;₽&quot;_-;\-* #,##0.0\ &quot;₽&quot;_-;_-* &quot;-&quot;?\ &quot;₽&quot;_-;_-@_-"/>
    <numFmt numFmtId="193" formatCode="#,##0.00000"/>
    <numFmt numFmtId="194" formatCode="#,##0.000000"/>
    <numFmt numFmtId="195" formatCode="#,##0.0000000"/>
    <numFmt numFmtId="196" formatCode="#,##0.00000000"/>
    <numFmt numFmtId="197" formatCode="#,##0.000000000"/>
    <numFmt numFmtId="198" formatCode="#,##0.0000000000"/>
  </numFmts>
  <fonts count="155">
    <font>
      <sz val="11"/>
      <color theme="1"/>
      <name val="Calibri"/>
      <family val="2"/>
    </font>
    <font>
      <sz val="11"/>
      <color indexed="8"/>
      <name val="Calibri"/>
      <family val="2"/>
    </font>
    <font>
      <sz val="10"/>
      <name val="Times New Roman"/>
      <family val="1"/>
    </font>
    <font>
      <b/>
      <sz val="10"/>
      <name val="Times New Roman"/>
      <family val="1"/>
    </font>
    <font>
      <b/>
      <sz val="9"/>
      <name val="Times New Roman"/>
      <family val="1"/>
    </font>
    <font>
      <b/>
      <sz val="11"/>
      <color indexed="8"/>
      <name val="Calibri"/>
      <family val="2"/>
    </font>
    <font>
      <sz val="8.5"/>
      <color indexed="8"/>
      <name val="Times New Roman"/>
      <family val="1"/>
    </font>
    <font>
      <b/>
      <sz val="12"/>
      <name val="Times New Roman"/>
      <family val="1"/>
    </font>
    <font>
      <sz val="12"/>
      <name val="Times New Roman"/>
      <family val="1"/>
    </font>
    <font>
      <sz val="11"/>
      <name val="Times New Roman"/>
      <family val="1"/>
    </font>
    <font>
      <b/>
      <sz val="14"/>
      <name val="Times New Roman"/>
      <family val="1"/>
    </font>
    <font>
      <sz val="14"/>
      <name val="Times New Roman"/>
      <family val="1"/>
    </font>
    <font>
      <sz val="18"/>
      <name val="Times New Roman"/>
      <family val="1"/>
    </font>
    <font>
      <b/>
      <sz val="18"/>
      <name val="Times New Roman"/>
      <family val="1"/>
    </font>
    <font>
      <sz val="18"/>
      <color indexed="8"/>
      <name val="Times New Roman"/>
      <family val="1"/>
    </font>
    <font>
      <b/>
      <sz val="22"/>
      <name val="Times New Roman"/>
      <family val="1"/>
    </font>
    <font>
      <b/>
      <sz val="10"/>
      <color indexed="8"/>
      <name val="Calibri"/>
      <family val="2"/>
    </font>
    <font>
      <sz val="10"/>
      <color indexed="8"/>
      <name val="Andalus"/>
      <family val="1"/>
    </font>
    <font>
      <sz val="20"/>
      <name val="Times New Roman"/>
      <family val="1"/>
    </font>
    <font>
      <sz val="18"/>
      <color indexed="8"/>
      <name val="Calibri"/>
      <family val="2"/>
    </font>
    <font>
      <i/>
      <sz val="18"/>
      <name val="Times New Roman"/>
      <family val="1"/>
    </font>
    <font>
      <i/>
      <sz val="18"/>
      <color indexed="8"/>
      <name val="Times New Roman"/>
      <family val="1"/>
    </font>
    <font>
      <i/>
      <sz val="18"/>
      <color indexed="8"/>
      <name val="Calibri"/>
      <family val="2"/>
    </font>
    <font>
      <sz val="11"/>
      <color indexed="8"/>
      <name val="Times New Roman"/>
      <family val="1"/>
    </font>
    <font>
      <b/>
      <sz val="18"/>
      <color indexed="8"/>
      <name val="Times New Roman"/>
      <family val="1"/>
    </font>
    <font>
      <b/>
      <sz val="14"/>
      <color indexed="8"/>
      <name val="Times New Roman"/>
      <family val="1"/>
    </font>
    <font>
      <sz val="14"/>
      <color indexed="8"/>
      <name val="Calibri"/>
      <family val="2"/>
    </font>
    <font>
      <b/>
      <sz val="14"/>
      <color indexed="8"/>
      <name val="Calibri"/>
      <family val="2"/>
    </font>
    <font>
      <sz val="14"/>
      <color indexed="8"/>
      <name val="Times New Roman"/>
      <family val="1"/>
    </font>
    <font>
      <b/>
      <i/>
      <sz val="14"/>
      <name val="Times New Roman"/>
      <family val="1"/>
    </font>
    <font>
      <sz val="22"/>
      <name val="Times New Roman"/>
      <family val="1"/>
    </font>
    <font>
      <b/>
      <sz val="24"/>
      <name val="Times New Roman"/>
      <family val="1"/>
    </font>
    <font>
      <i/>
      <sz val="14"/>
      <name val="Times New Roman"/>
      <family val="1"/>
    </font>
    <font>
      <b/>
      <sz val="16"/>
      <name val="Times New Roman"/>
      <family val="1"/>
    </font>
    <font>
      <sz val="16"/>
      <name val="Calibri"/>
      <family val="2"/>
    </font>
    <font>
      <sz val="16"/>
      <name val="Times New Roman"/>
      <family val="1"/>
    </font>
    <font>
      <b/>
      <sz val="16"/>
      <color indexed="8"/>
      <name val="Times New Roman"/>
      <family val="1"/>
    </font>
    <font>
      <sz val="16"/>
      <color indexed="8"/>
      <name val="Times New Roman"/>
      <family val="1"/>
    </font>
    <font>
      <b/>
      <sz val="16"/>
      <name val="Calibri"/>
      <family val="2"/>
    </font>
    <font>
      <sz val="12"/>
      <color indexed="8"/>
      <name val="Times New Roman"/>
      <family val="1"/>
    </font>
    <font>
      <b/>
      <sz val="12"/>
      <color indexed="8"/>
      <name val="Times New Roman"/>
      <family val="1"/>
    </font>
    <font>
      <i/>
      <sz val="12"/>
      <name val="Times New Roman"/>
      <family val="1"/>
    </font>
    <font>
      <sz val="11"/>
      <color indexed="9"/>
      <name val="Calibri"/>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0"/>
      <color indexed="8"/>
      <name val="Times New Roman"/>
      <family val="1"/>
    </font>
    <font>
      <sz val="26"/>
      <color indexed="8"/>
      <name val="Times New Roman"/>
      <family val="1"/>
    </font>
    <font>
      <sz val="9"/>
      <color indexed="8"/>
      <name val="Calibri"/>
      <family val="2"/>
    </font>
    <font>
      <sz val="9"/>
      <color indexed="8"/>
      <name val="Times New Roman"/>
      <family val="1"/>
    </font>
    <font>
      <b/>
      <sz val="18"/>
      <color indexed="8"/>
      <name val="Calibri"/>
      <family val="2"/>
    </font>
    <font>
      <sz val="16"/>
      <color indexed="8"/>
      <name val="Calibri"/>
      <family val="2"/>
    </font>
    <font>
      <sz val="11"/>
      <name val="Calibri"/>
      <family val="2"/>
    </font>
    <font>
      <sz val="18"/>
      <color indexed="56"/>
      <name val="Times New Roman"/>
      <family val="1"/>
    </font>
    <font>
      <sz val="12"/>
      <color indexed="8"/>
      <name val="Calibri"/>
      <family val="2"/>
    </font>
    <font>
      <sz val="9"/>
      <name val="Calibri"/>
      <family val="2"/>
    </font>
    <font>
      <sz val="22"/>
      <color indexed="8"/>
      <name val="Times New Roman"/>
      <family val="1"/>
    </font>
    <font>
      <b/>
      <sz val="14"/>
      <color indexed="10"/>
      <name val="Times New Roman"/>
      <family val="1"/>
    </font>
    <font>
      <sz val="14"/>
      <color indexed="10"/>
      <name val="Times New Roman"/>
      <family val="1"/>
    </font>
    <font>
      <sz val="14"/>
      <color indexed="8"/>
      <name val="Andalus"/>
      <family val="1"/>
    </font>
    <font>
      <sz val="14"/>
      <name val="Calibri"/>
      <family val="2"/>
    </font>
    <font>
      <sz val="14"/>
      <color indexed="10"/>
      <name val="Calibri"/>
      <family val="2"/>
    </font>
    <font>
      <b/>
      <sz val="22"/>
      <color indexed="8"/>
      <name val="Times New Roman"/>
      <family val="1"/>
    </font>
    <font>
      <u val="single"/>
      <sz val="22"/>
      <color indexed="12"/>
      <name val="Calibri"/>
      <family val="2"/>
    </font>
    <font>
      <sz val="12"/>
      <name val="Calibri"/>
      <family val="2"/>
    </font>
    <font>
      <sz val="20"/>
      <color indexed="8"/>
      <name val="Calibri"/>
      <family val="2"/>
    </font>
    <font>
      <b/>
      <sz val="14"/>
      <color indexed="10"/>
      <name val="Calibri"/>
      <family val="2"/>
    </font>
    <font>
      <sz val="13"/>
      <color indexed="8"/>
      <name val="Times New Roman"/>
      <family val="1"/>
    </font>
    <font>
      <b/>
      <sz val="12"/>
      <color indexed="8"/>
      <name val="Calibri"/>
      <family val="2"/>
    </font>
    <font>
      <sz val="12"/>
      <color indexed="10"/>
      <name val="Calibri"/>
      <family val="2"/>
    </font>
    <font>
      <b/>
      <sz val="12"/>
      <color indexed="10"/>
      <name val="Calibri"/>
      <family val="2"/>
    </font>
    <font>
      <sz val="24"/>
      <color indexed="8"/>
      <name val="Calibri"/>
      <family val="2"/>
    </font>
    <font>
      <b/>
      <sz val="24"/>
      <color indexed="8"/>
      <name val="Calibri"/>
      <family val="2"/>
    </font>
    <font>
      <sz val="24"/>
      <color indexed="10"/>
      <name val="Calibri"/>
      <family val="2"/>
    </font>
    <font>
      <sz val="20"/>
      <color indexed="8"/>
      <name val="Times New Roman"/>
      <family val="1"/>
    </font>
    <font>
      <b/>
      <sz val="14"/>
      <name val="Calibri"/>
      <family val="2"/>
    </font>
    <font>
      <b/>
      <sz val="16"/>
      <color indexed="60"/>
      <name val="Calibri"/>
      <family val="2"/>
    </font>
    <font>
      <b/>
      <sz val="11"/>
      <color indexed="10"/>
      <name val="Times New Roman"/>
      <family val="1"/>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10"/>
      <color theme="1"/>
      <name val="Times New Roman"/>
      <family val="1"/>
    </font>
    <font>
      <sz val="10"/>
      <color rgb="FF000000"/>
      <name val="Times New Roman"/>
      <family val="1"/>
    </font>
    <font>
      <sz val="26"/>
      <color rgb="FF000000"/>
      <name val="Times New Roman"/>
      <family val="1"/>
    </font>
    <font>
      <sz val="9"/>
      <color theme="1"/>
      <name val="Calibri"/>
      <family val="2"/>
    </font>
    <font>
      <sz val="11"/>
      <color theme="1"/>
      <name val="Times New Roman"/>
      <family val="1"/>
    </font>
    <font>
      <sz val="9"/>
      <color theme="1"/>
      <name val="Times New Roman"/>
      <family val="1"/>
    </font>
    <font>
      <sz val="18"/>
      <color theme="1"/>
      <name val="Calibri"/>
      <family val="2"/>
    </font>
    <font>
      <b/>
      <sz val="18"/>
      <color theme="1"/>
      <name val="Calibri"/>
      <family val="2"/>
    </font>
    <font>
      <sz val="16"/>
      <color theme="1"/>
      <name val="Calibri"/>
      <family val="2"/>
    </font>
    <font>
      <sz val="14"/>
      <color theme="1"/>
      <name val="Calibri"/>
      <family val="2"/>
    </font>
    <font>
      <sz val="18"/>
      <color rgb="FF002060"/>
      <name val="Times New Roman"/>
      <family val="1"/>
    </font>
    <font>
      <i/>
      <sz val="18"/>
      <color theme="1"/>
      <name val="Calibri"/>
      <family val="2"/>
    </font>
    <font>
      <b/>
      <sz val="18"/>
      <color theme="1"/>
      <name val="Times New Roman"/>
      <family val="1"/>
    </font>
    <font>
      <sz val="18"/>
      <color theme="1"/>
      <name val="Times New Roman"/>
      <family val="1"/>
    </font>
    <font>
      <sz val="12"/>
      <color theme="1"/>
      <name val="Calibri"/>
      <family val="2"/>
    </font>
    <font>
      <sz val="14"/>
      <color theme="1"/>
      <name val="Times New Roman"/>
      <family val="1"/>
    </font>
    <font>
      <sz val="14"/>
      <color rgb="FF000000"/>
      <name val="Times New Roman"/>
      <family val="1"/>
    </font>
    <font>
      <sz val="22"/>
      <color theme="1"/>
      <name val="Times New Roman"/>
      <family val="1"/>
    </font>
    <font>
      <b/>
      <sz val="14"/>
      <color rgb="FFFF0000"/>
      <name val="Times New Roman"/>
      <family val="1"/>
    </font>
    <font>
      <sz val="14"/>
      <color rgb="FFFF0000"/>
      <name val="Times New Roman"/>
      <family val="1"/>
    </font>
    <font>
      <b/>
      <sz val="14"/>
      <color theme="1"/>
      <name val="Times New Roman"/>
      <family val="1"/>
    </font>
    <font>
      <b/>
      <sz val="14"/>
      <color theme="1"/>
      <name val="Calibri"/>
      <family val="2"/>
    </font>
    <font>
      <sz val="14"/>
      <color theme="1"/>
      <name val="Andalus"/>
      <family val="1"/>
    </font>
    <font>
      <sz val="14"/>
      <color rgb="FFFF0000"/>
      <name val="Calibri"/>
      <family val="2"/>
    </font>
    <font>
      <b/>
      <sz val="16"/>
      <color theme="1"/>
      <name val="Times New Roman"/>
      <family val="1"/>
    </font>
    <font>
      <sz val="16"/>
      <color theme="1"/>
      <name val="Times New Roman"/>
      <family val="1"/>
    </font>
    <font>
      <b/>
      <sz val="22"/>
      <color theme="1"/>
      <name val="Times New Roman"/>
      <family val="1"/>
    </font>
    <font>
      <u val="single"/>
      <sz val="22"/>
      <color theme="10"/>
      <name val="Calibri"/>
      <family val="2"/>
    </font>
    <font>
      <sz val="12"/>
      <color theme="1"/>
      <name val="Times New Roman"/>
      <family val="1"/>
    </font>
    <font>
      <b/>
      <sz val="12"/>
      <color theme="1"/>
      <name val="Times New Roman"/>
      <family val="1"/>
    </font>
    <font>
      <sz val="20"/>
      <color theme="1"/>
      <name val="Calibri"/>
      <family val="2"/>
    </font>
    <font>
      <b/>
      <sz val="14"/>
      <color rgb="FFFF0000"/>
      <name val="Calibri"/>
      <family val="2"/>
    </font>
    <font>
      <sz val="13"/>
      <color theme="1"/>
      <name val="Times New Roman"/>
      <family val="1"/>
    </font>
    <font>
      <sz val="24"/>
      <color theme="1"/>
      <name val="Calibri"/>
      <family val="2"/>
    </font>
    <font>
      <b/>
      <sz val="24"/>
      <color theme="1"/>
      <name val="Calibri"/>
      <family val="2"/>
    </font>
    <font>
      <sz val="24"/>
      <color rgb="FFFF0000"/>
      <name val="Calibri"/>
      <family val="2"/>
    </font>
    <font>
      <sz val="20"/>
      <color theme="1"/>
      <name val="Times New Roman"/>
      <family val="1"/>
    </font>
    <font>
      <b/>
      <sz val="11"/>
      <color rgb="FFFF0000"/>
      <name val="Times New Roman"/>
      <family val="1"/>
    </font>
    <font>
      <b/>
      <sz val="16"/>
      <color rgb="FFC00000"/>
      <name val="Calibri"/>
      <family val="2"/>
    </font>
    <font>
      <b/>
      <sz val="12"/>
      <color rgb="FFFF0000"/>
      <name val="Calibri"/>
      <family val="2"/>
    </font>
    <font>
      <sz val="12"/>
      <color rgb="FFFF0000"/>
      <name val="Calibri"/>
      <family val="2"/>
    </font>
    <font>
      <b/>
      <sz val="12"/>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FCCFF"/>
        <bgColor indexed="64"/>
      </patternFill>
    </fill>
    <fill>
      <patternFill patternType="solid">
        <fgColor theme="5" tint="0.7999799847602844"/>
        <bgColor indexed="64"/>
      </patternFill>
    </fill>
    <fill>
      <patternFill patternType="solid">
        <fgColor rgb="FFFFFF00"/>
        <bgColor indexed="64"/>
      </patternFill>
    </fill>
    <fill>
      <patternFill patternType="solid">
        <fgColor indexed="9"/>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thin"/>
      <right style="thin"/>
      <top style="thin">
        <color indexed="23"/>
      </top>
      <bottom>
        <color indexed="63"/>
      </bottom>
    </border>
    <border>
      <left style="thin"/>
      <right style="thin"/>
      <top>
        <color indexed="63"/>
      </top>
      <bottom style="thin">
        <color indexed="23"/>
      </bottom>
    </border>
    <border>
      <left>
        <color indexed="63"/>
      </left>
      <right style="thin"/>
      <top style="thin"/>
      <bottom>
        <color indexed="63"/>
      </bottom>
    </border>
    <border>
      <left style="thin"/>
      <right>
        <color indexed="63"/>
      </right>
      <top>
        <color indexed="63"/>
      </top>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0"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4" fillId="0" borderId="1">
      <alignment vertical="top" wrapText="1"/>
      <protection/>
    </xf>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5" fillId="25" borderId="2" applyNumberFormat="0" applyAlignment="0" applyProtection="0"/>
    <xf numFmtId="0" fontId="96" fillId="26" borderId="3" applyNumberFormat="0" applyAlignment="0" applyProtection="0"/>
    <xf numFmtId="0" fontId="97" fillId="26" borderId="2" applyNumberFormat="0" applyAlignment="0" applyProtection="0"/>
    <xf numFmtId="0" fontId="9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9" fillId="0" borderId="4" applyNumberFormat="0" applyFill="0" applyAlignment="0" applyProtection="0"/>
    <xf numFmtId="0" fontId="100" fillId="0" borderId="5" applyNumberFormat="0" applyFill="0" applyAlignment="0" applyProtection="0"/>
    <xf numFmtId="0" fontId="101" fillId="0" borderId="6" applyNumberFormat="0" applyFill="0" applyAlignment="0" applyProtection="0"/>
    <xf numFmtId="0" fontId="101" fillId="0" borderId="0" applyNumberFormat="0" applyFill="0" applyBorder="0" applyAlignment="0" applyProtection="0"/>
    <xf numFmtId="0" fontId="102" fillId="0" borderId="7" applyNumberFormat="0" applyFill="0" applyAlignment="0" applyProtection="0"/>
    <xf numFmtId="0" fontId="103" fillId="27" borderId="8" applyNumberFormat="0" applyAlignment="0" applyProtection="0"/>
    <xf numFmtId="0" fontId="104" fillId="0" borderId="0" applyNumberFormat="0" applyFill="0" applyBorder="0" applyAlignment="0" applyProtection="0"/>
    <xf numFmtId="0" fontId="105" fillId="28" borderId="0" applyNumberFormat="0" applyBorder="0" applyAlignment="0" applyProtection="0"/>
    <xf numFmtId="0" fontId="0" fillId="0" borderId="0">
      <alignment/>
      <protection/>
    </xf>
    <xf numFmtId="0" fontId="106" fillId="0" borderId="0" applyNumberFormat="0" applyFill="0" applyBorder="0" applyAlignment="0" applyProtection="0"/>
    <xf numFmtId="0" fontId="107" fillId="29" borderId="0" applyNumberFormat="0" applyBorder="0" applyAlignment="0" applyProtection="0"/>
    <xf numFmtId="0" fontId="108" fillId="0" borderId="0" applyNumberFormat="0" applyFill="0" applyBorder="0" applyAlignment="0" applyProtection="0"/>
    <xf numFmtId="0" fontId="1" fillId="30" borderId="9" applyNumberFormat="0" applyFont="0" applyAlignment="0" applyProtection="0"/>
    <xf numFmtId="9" fontId="1" fillId="0" borderId="0" applyFont="0" applyFill="0" applyBorder="0" applyAlignment="0" applyProtection="0"/>
    <xf numFmtId="0" fontId="109" fillId="0" borderId="10" applyNumberFormat="0" applyFill="0" applyAlignment="0" applyProtection="0"/>
    <xf numFmtId="0" fontId="11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0" fontId="111" fillId="31" borderId="0" applyNumberFormat="0" applyBorder="0" applyAlignment="0" applyProtection="0"/>
  </cellStyleXfs>
  <cellXfs count="767">
    <xf numFmtId="0" fontId="0" fillId="0" borderId="0" xfId="0" applyFont="1" applyAlignment="1">
      <alignment/>
    </xf>
    <xf numFmtId="0" fontId="112" fillId="0" borderId="0" xfId="54" applyFont="1">
      <alignment/>
      <protection/>
    </xf>
    <xf numFmtId="0" fontId="113" fillId="0" borderId="0" xfId="54" applyFont="1">
      <alignment/>
      <protection/>
    </xf>
    <xf numFmtId="0" fontId="0" fillId="0" borderId="0" xfId="54">
      <alignment/>
      <protection/>
    </xf>
    <xf numFmtId="0" fontId="102" fillId="0" borderId="0" xfId="54" applyFont="1" applyAlignment="1">
      <alignment vertical="center"/>
      <protection/>
    </xf>
    <xf numFmtId="0" fontId="4" fillId="0" borderId="0" xfId="54" applyFont="1" applyFill="1" applyBorder="1" applyAlignment="1">
      <alignment/>
      <protection/>
    </xf>
    <xf numFmtId="0" fontId="0" fillId="0" borderId="0" xfId="54" applyBorder="1">
      <alignment/>
      <protection/>
    </xf>
    <xf numFmtId="0" fontId="0" fillId="0" borderId="0" xfId="54" applyAlignment="1">
      <alignment/>
      <protection/>
    </xf>
    <xf numFmtId="4" fontId="114" fillId="0" borderId="0" xfId="54" applyNumberFormat="1" applyFont="1" applyBorder="1" applyAlignment="1">
      <alignment horizontal="center" vertical="center" wrapText="1"/>
      <protection/>
    </xf>
    <xf numFmtId="4" fontId="115" fillId="0" borderId="0" xfId="54" applyNumberFormat="1" applyFont="1" applyBorder="1" applyAlignment="1">
      <alignment horizontal="center" vertical="center" wrapText="1"/>
      <protection/>
    </xf>
    <xf numFmtId="0" fontId="0" fillId="0" borderId="0" xfId="54" applyAlignment="1">
      <alignment vertical="center"/>
      <protection/>
    </xf>
    <xf numFmtId="0" fontId="7" fillId="0" borderId="0" xfId="54" applyFont="1" applyFill="1" applyAlignment="1">
      <alignment horizontal="center"/>
      <protection/>
    </xf>
    <xf numFmtId="0" fontId="102" fillId="0" borderId="0" xfId="54" applyFont="1" applyAlignment="1">
      <alignment horizontal="center" vertical="center"/>
      <protection/>
    </xf>
    <xf numFmtId="0" fontId="0" fillId="32" borderId="0" xfId="54" applyFill="1" applyBorder="1" applyAlignment="1">
      <alignment wrapText="1"/>
      <protection/>
    </xf>
    <xf numFmtId="0" fontId="0" fillId="32" borderId="0" xfId="54" applyFill="1" applyBorder="1" applyAlignment="1">
      <alignment vertical="center"/>
      <protection/>
    </xf>
    <xf numFmtId="0" fontId="0" fillId="32" borderId="0" xfId="54" applyFill="1" applyBorder="1">
      <alignment/>
      <protection/>
    </xf>
    <xf numFmtId="4" fontId="0" fillId="0" borderId="0" xfId="54" applyNumberFormat="1">
      <alignment/>
      <protection/>
    </xf>
    <xf numFmtId="174" fontId="0" fillId="0" borderId="0" xfId="54" applyNumberFormat="1">
      <alignment/>
      <protection/>
    </xf>
    <xf numFmtId="0" fontId="2" fillId="0" borderId="0" xfId="54" applyFont="1" applyFill="1">
      <alignment/>
      <protection/>
    </xf>
    <xf numFmtId="0" fontId="116" fillId="0" borderId="0" xfId="54" applyFont="1">
      <alignment/>
      <protection/>
    </xf>
    <xf numFmtId="0" fontId="117" fillId="0" borderId="11" xfId="54" applyFont="1" applyBorder="1">
      <alignment/>
      <protection/>
    </xf>
    <xf numFmtId="0" fontId="0" fillId="0" borderId="0" xfId="54">
      <alignment/>
      <protection/>
    </xf>
    <xf numFmtId="0" fontId="0" fillId="0" borderId="0" xfId="54" applyFill="1">
      <alignment/>
      <protection/>
    </xf>
    <xf numFmtId="0" fontId="118" fillId="0" borderId="11" xfId="54" applyFont="1" applyBorder="1">
      <alignment/>
      <protection/>
    </xf>
    <xf numFmtId="0" fontId="7" fillId="33" borderId="12" xfId="54" applyFont="1" applyFill="1" applyBorder="1" applyAlignment="1">
      <alignment/>
      <protection/>
    </xf>
    <xf numFmtId="182" fontId="117" fillId="32" borderId="0" xfId="54" applyNumberFormat="1" applyFont="1" applyFill="1" applyAlignment="1">
      <alignment horizontal="center"/>
      <protection/>
    </xf>
    <xf numFmtId="0" fontId="117" fillId="0" borderId="0" xfId="54" applyFont="1">
      <alignment/>
      <protection/>
    </xf>
    <xf numFmtId="0" fontId="119" fillId="0" borderId="0" xfId="0" applyFont="1" applyAlignment="1">
      <alignment/>
    </xf>
    <xf numFmtId="0" fontId="119" fillId="0" borderId="0" xfId="0" applyFont="1" applyFill="1" applyAlignment="1">
      <alignment/>
    </xf>
    <xf numFmtId="0" fontId="12" fillId="0" borderId="0" xfId="0" applyFont="1" applyAlignment="1">
      <alignment/>
    </xf>
    <xf numFmtId="0" fontId="12" fillId="0" borderId="11" xfId="0" applyFont="1" applyFill="1" applyBorder="1" applyAlignment="1">
      <alignment horizontal="center" vertical="center" wrapText="1"/>
    </xf>
    <xf numFmtId="174" fontId="12" fillId="0" borderId="0" xfId="0" applyNumberFormat="1" applyFont="1" applyFill="1" applyBorder="1" applyAlignment="1">
      <alignment horizontal="right" vertical="top"/>
    </xf>
    <xf numFmtId="0" fontId="120" fillId="0" borderId="0" xfId="0" applyFont="1" applyFill="1" applyAlignment="1">
      <alignment/>
    </xf>
    <xf numFmtId="0" fontId="0" fillId="0" borderId="0" xfId="0" applyFill="1" applyAlignment="1">
      <alignment/>
    </xf>
    <xf numFmtId="0" fontId="120" fillId="0" borderId="0" xfId="0" applyFont="1" applyAlignment="1">
      <alignment/>
    </xf>
    <xf numFmtId="174" fontId="12" fillId="32" borderId="11" xfId="0" applyNumberFormat="1" applyFont="1" applyFill="1" applyBorder="1" applyAlignment="1">
      <alignment horizontal="center" vertical="center" wrapText="1"/>
    </xf>
    <xf numFmtId="0" fontId="0" fillId="0" borderId="0" xfId="0" applyFill="1" applyAlignment="1">
      <alignment vertical="center" wrapText="1"/>
    </xf>
    <xf numFmtId="0" fontId="121" fillId="0" borderId="0" xfId="0" applyFont="1" applyFill="1" applyAlignment="1">
      <alignment horizontal="left" vertical="center" wrapText="1"/>
    </xf>
    <xf numFmtId="0" fontId="11" fillId="0" borderId="0" xfId="0" applyFont="1" applyFill="1" applyAlignment="1">
      <alignment/>
    </xf>
    <xf numFmtId="0" fontId="11" fillId="0" borderId="0" xfId="0" applyFont="1" applyFill="1" applyAlignment="1">
      <alignment horizontal="center" vertical="top"/>
    </xf>
    <xf numFmtId="0" fontId="11" fillId="0" borderId="0" xfId="0" applyFont="1" applyFill="1" applyAlignment="1">
      <alignment horizontal="left"/>
    </xf>
    <xf numFmtId="0" fontId="122" fillId="0" borderId="0" xfId="0" applyFont="1" applyAlignment="1">
      <alignment/>
    </xf>
    <xf numFmtId="0" fontId="11" fillId="0" borderId="0" xfId="0" applyFont="1" applyAlignment="1">
      <alignment/>
    </xf>
    <xf numFmtId="0" fontId="11" fillId="0" borderId="0" xfId="0" applyFont="1" applyFill="1" applyAlignment="1">
      <alignment/>
    </xf>
    <xf numFmtId="0" fontId="5" fillId="0" borderId="0" xfId="0" applyFont="1" applyAlignment="1">
      <alignment/>
    </xf>
    <xf numFmtId="0" fontId="5" fillId="0" borderId="0" xfId="0" applyFont="1" applyFill="1" applyAlignment="1">
      <alignment/>
    </xf>
    <xf numFmtId="0" fontId="16" fillId="0" borderId="0" xfId="0" applyFont="1" applyAlignment="1">
      <alignment/>
    </xf>
    <xf numFmtId="0" fontId="6" fillId="0" borderId="0" xfId="0" applyFont="1" applyFill="1" applyBorder="1" applyAlignment="1">
      <alignment horizontal="left" vertical="top" wrapText="1"/>
    </xf>
    <xf numFmtId="0" fontId="0" fillId="0" borderId="0" xfId="0" applyBorder="1" applyAlignment="1">
      <alignment/>
    </xf>
    <xf numFmtId="0" fontId="0" fillId="0" borderId="0" xfId="0" applyFill="1" applyAlignment="1">
      <alignment horizontal="left"/>
    </xf>
    <xf numFmtId="0" fontId="102" fillId="0" borderId="0" xfId="0" applyFont="1" applyAlignment="1">
      <alignment/>
    </xf>
    <xf numFmtId="0" fontId="67" fillId="0" borderId="0" xfId="0" applyFont="1" applyFill="1" applyAlignment="1">
      <alignment vertical="center" wrapText="1"/>
    </xf>
    <xf numFmtId="0" fontId="8" fillId="0" borderId="0" xfId="0" applyFont="1" applyFill="1" applyAlignment="1">
      <alignment horizontal="center"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left" vertical="top" wrapText="1"/>
    </xf>
    <xf numFmtId="49" fontId="13" fillId="0" borderId="11" xfId="0" applyNumberFormat="1" applyFont="1" applyFill="1" applyBorder="1" applyAlignment="1">
      <alignment horizontal="center" vertical="top"/>
    </xf>
    <xf numFmtId="0" fontId="13" fillId="0" borderId="11" xfId="0" applyFont="1" applyFill="1" applyBorder="1" applyAlignment="1">
      <alignment horizontal="left" vertical="top" wrapText="1"/>
    </xf>
    <xf numFmtId="49" fontId="13" fillId="0" borderId="11" xfId="0" applyNumberFormat="1" applyFont="1" applyFill="1" applyBorder="1" applyAlignment="1">
      <alignment horizontal="left" vertical="top"/>
    </xf>
    <xf numFmtId="174" fontId="13" fillId="0" borderId="11" xfId="0" applyNumberFormat="1" applyFont="1" applyFill="1" applyBorder="1" applyAlignment="1">
      <alignment vertical="top"/>
    </xf>
    <xf numFmtId="174" fontId="13" fillId="0" borderId="11" xfId="0" applyNumberFormat="1" applyFont="1" applyFill="1" applyBorder="1" applyAlignment="1">
      <alignment horizontal="right" vertical="top"/>
    </xf>
    <xf numFmtId="0" fontId="13" fillId="6" borderId="11" xfId="0" applyFont="1" applyFill="1" applyBorder="1" applyAlignment="1">
      <alignment horizontal="left" vertical="top" wrapText="1"/>
    </xf>
    <xf numFmtId="49" fontId="13" fillId="6" borderId="11" xfId="0" applyNumberFormat="1" applyFont="1" applyFill="1" applyBorder="1" applyAlignment="1">
      <alignment horizontal="center" vertical="top"/>
    </xf>
    <xf numFmtId="49" fontId="13" fillId="6" borderId="11" xfId="0" applyNumberFormat="1" applyFont="1" applyFill="1" applyBorder="1" applyAlignment="1">
      <alignment horizontal="left" vertical="top"/>
    </xf>
    <xf numFmtId="0" fontId="12" fillId="6" borderId="11" xfId="0" applyFont="1" applyFill="1" applyBorder="1" applyAlignment="1">
      <alignment horizontal="left" vertical="top" wrapText="1"/>
    </xf>
    <xf numFmtId="49" fontId="12" fillId="6" borderId="11" xfId="0" applyNumberFormat="1" applyFont="1" applyFill="1" applyBorder="1" applyAlignment="1">
      <alignment horizontal="center" vertical="top"/>
    </xf>
    <xf numFmtId="49" fontId="12" fillId="6" borderId="11" xfId="0" applyNumberFormat="1" applyFont="1" applyFill="1" applyBorder="1" applyAlignment="1">
      <alignment horizontal="left" vertical="top"/>
    </xf>
    <xf numFmtId="174" fontId="12" fillId="6" borderId="11" xfId="0" applyNumberFormat="1" applyFont="1" applyFill="1" applyBorder="1" applyAlignment="1">
      <alignment vertical="top"/>
    </xf>
    <xf numFmtId="49" fontId="20" fillId="0" borderId="11" xfId="0" applyNumberFormat="1" applyFont="1" applyFill="1" applyBorder="1" applyAlignment="1">
      <alignment horizontal="center" vertical="top"/>
    </xf>
    <xf numFmtId="0" fontId="20" fillId="0" borderId="11" xfId="0" applyFont="1" applyFill="1" applyBorder="1" applyAlignment="1">
      <alignment horizontal="left" vertical="top" wrapText="1"/>
    </xf>
    <xf numFmtId="0" fontId="20" fillId="32" borderId="11" xfId="0" applyFont="1" applyFill="1" applyBorder="1" applyAlignment="1">
      <alignment horizontal="left" vertical="top" wrapText="1"/>
    </xf>
    <xf numFmtId="49" fontId="20" fillId="32" borderId="11" xfId="0" applyNumberFormat="1" applyFont="1" applyFill="1" applyBorder="1" applyAlignment="1">
      <alignment horizontal="center" vertical="top"/>
    </xf>
    <xf numFmtId="49" fontId="20" fillId="32" borderId="11" xfId="0" applyNumberFormat="1" applyFont="1" applyFill="1" applyBorder="1" applyAlignment="1">
      <alignment horizontal="left" vertical="top"/>
    </xf>
    <xf numFmtId="174" fontId="20" fillId="32" borderId="11" xfId="0" applyNumberFormat="1" applyFont="1" applyFill="1" applyBorder="1" applyAlignment="1">
      <alignment vertical="top"/>
    </xf>
    <xf numFmtId="49" fontId="12" fillId="0" borderId="11" xfId="0" applyNumberFormat="1" applyFont="1" applyFill="1" applyBorder="1" applyAlignment="1">
      <alignment horizontal="center" vertical="top"/>
    </xf>
    <xf numFmtId="49" fontId="123" fillId="0" borderId="11" xfId="0" applyNumberFormat="1" applyFont="1" applyFill="1" applyBorder="1" applyAlignment="1">
      <alignment horizontal="center" vertical="top"/>
    </xf>
    <xf numFmtId="49" fontId="12" fillId="32" borderId="11"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wrapText="1"/>
    </xf>
    <xf numFmtId="174" fontId="12" fillId="32" borderId="11" xfId="0" applyNumberFormat="1" applyFont="1" applyFill="1" applyBorder="1" applyAlignment="1">
      <alignment vertical="top"/>
    </xf>
    <xf numFmtId="49" fontId="12" fillId="32" borderId="11" xfId="0" applyNumberFormat="1" applyFont="1" applyFill="1" applyBorder="1" applyAlignment="1">
      <alignment horizontal="center" vertical="top" wrapText="1"/>
    </xf>
    <xf numFmtId="0" fontId="124" fillId="32" borderId="0" xfId="0" applyFont="1" applyFill="1" applyAlignment="1">
      <alignment/>
    </xf>
    <xf numFmtId="49" fontId="14" fillId="0" borderId="11" xfId="0" applyNumberFormat="1" applyFont="1" applyFill="1" applyBorder="1" applyAlignment="1">
      <alignment horizontal="center" vertical="top"/>
    </xf>
    <xf numFmtId="49" fontId="12" fillId="32" borderId="11" xfId="0" applyNumberFormat="1" applyFont="1" applyFill="1" applyBorder="1" applyAlignment="1">
      <alignment horizontal="center" vertical="top"/>
    </xf>
    <xf numFmtId="174" fontId="12" fillId="32" borderId="11" xfId="0" applyNumberFormat="1" applyFont="1" applyFill="1" applyBorder="1" applyAlignment="1">
      <alignment horizontal="right" vertical="top"/>
    </xf>
    <xf numFmtId="49" fontId="20" fillId="32" borderId="11" xfId="0" applyNumberFormat="1" applyFont="1" applyFill="1" applyBorder="1" applyAlignment="1">
      <alignment horizontal="center" vertical="top" wrapText="1"/>
    </xf>
    <xf numFmtId="49" fontId="20" fillId="0" borderId="11" xfId="0" applyNumberFormat="1" applyFont="1" applyFill="1" applyBorder="1" applyAlignment="1">
      <alignment horizontal="left" vertical="top" wrapText="1"/>
    </xf>
    <xf numFmtId="174" fontId="20" fillId="32" borderId="11" xfId="0" applyNumberFormat="1" applyFont="1" applyFill="1" applyBorder="1" applyAlignment="1">
      <alignment horizontal="right" vertical="top"/>
    </xf>
    <xf numFmtId="0" fontId="124" fillId="0" borderId="0" xfId="0" applyFont="1" applyFill="1" applyAlignment="1">
      <alignment/>
    </xf>
    <xf numFmtId="0" fontId="124" fillId="0" borderId="0" xfId="0" applyFont="1" applyAlignment="1">
      <alignment/>
    </xf>
    <xf numFmtId="174" fontId="13" fillId="6" borderId="11" xfId="0" applyNumberFormat="1" applyFont="1" applyFill="1" applyBorder="1" applyAlignment="1">
      <alignment horizontal="right" vertical="top"/>
    </xf>
    <xf numFmtId="174" fontId="12" fillId="6" borderId="11" xfId="0" applyNumberFormat="1" applyFont="1" applyFill="1" applyBorder="1" applyAlignment="1">
      <alignment horizontal="right" vertical="top"/>
    </xf>
    <xf numFmtId="49" fontId="20" fillId="0" borderId="13" xfId="0" applyNumberFormat="1" applyFont="1" applyFill="1" applyBorder="1" applyAlignment="1">
      <alignment horizontal="center" vertical="top"/>
    </xf>
    <xf numFmtId="49" fontId="20" fillId="0" borderId="13" xfId="0" applyNumberFormat="1" applyFont="1" applyFill="1" applyBorder="1" applyAlignment="1">
      <alignment horizontal="left" vertical="top"/>
    </xf>
    <xf numFmtId="174" fontId="20" fillId="32" borderId="13" xfId="0" applyNumberFormat="1" applyFont="1" applyFill="1" applyBorder="1" applyAlignment="1">
      <alignment horizontal="right" vertical="top"/>
    </xf>
    <xf numFmtId="174" fontId="119" fillId="0" borderId="0" xfId="0" applyNumberFormat="1" applyFont="1" applyFill="1" applyAlignment="1">
      <alignment/>
    </xf>
    <xf numFmtId="49" fontId="12"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left" vertical="top"/>
    </xf>
    <xf numFmtId="174" fontId="12" fillId="0" borderId="11" xfId="0" applyNumberFormat="1" applyFont="1" applyFill="1" applyBorder="1" applyAlignment="1">
      <alignment horizontal="right" vertical="top"/>
    </xf>
    <xf numFmtId="0" fontId="12" fillId="0" borderId="14" xfId="0" applyFont="1" applyFill="1" applyBorder="1" applyAlignment="1">
      <alignment horizontal="left" vertical="top" wrapText="1"/>
    </xf>
    <xf numFmtId="49" fontId="20" fillId="0" borderId="11" xfId="0" applyNumberFormat="1" applyFont="1" applyFill="1" applyBorder="1" applyAlignment="1">
      <alignment horizontal="left" vertical="top"/>
    </xf>
    <xf numFmtId="0" fontId="12" fillId="32" borderId="11" xfId="0" applyFont="1" applyFill="1" applyBorder="1" applyAlignment="1">
      <alignment horizontal="left" vertical="top" wrapText="1"/>
    </xf>
    <xf numFmtId="2" fontId="20" fillId="32" borderId="11" xfId="0" applyNumberFormat="1" applyFont="1" applyFill="1" applyBorder="1" applyAlignment="1">
      <alignment horizontal="center" vertical="top" wrapText="1"/>
    </xf>
    <xf numFmtId="2" fontId="20" fillId="0" borderId="11" xfId="0" applyNumberFormat="1" applyFont="1" applyFill="1" applyBorder="1" applyAlignment="1">
      <alignment horizontal="left" vertical="top"/>
    </xf>
    <xf numFmtId="49" fontId="12" fillId="6" borderId="11" xfId="0" applyNumberFormat="1" applyFont="1" applyFill="1" applyBorder="1" applyAlignment="1">
      <alignment horizontal="center" vertical="top" wrapText="1"/>
    </xf>
    <xf numFmtId="49" fontId="12" fillId="6" borderId="11" xfId="0" applyNumberFormat="1" applyFont="1" applyFill="1" applyBorder="1" applyAlignment="1">
      <alignment horizontal="left" vertical="top" wrapText="1"/>
    </xf>
    <xf numFmtId="174" fontId="14" fillId="6" borderId="11" xfId="0" applyNumberFormat="1" applyFont="1" applyFill="1" applyBorder="1" applyAlignment="1">
      <alignment horizontal="right" vertical="top"/>
    </xf>
    <xf numFmtId="0" fontId="19" fillId="0" borderId="0" xfId="0" applyFont="1" applyFill="1" applyAlignment="1">
      <alignment/>
    </xf>
    <xf numFmtId="174" fontId="21" fillId="32" borderId="11" xfId="0" applyNumberFormat="1" applyFont="1" applyFill="1" applyBorder="1" applyAlignment="1">
      <alignment horizontal="right" vertical="top"/>
    </xf>
    <xf numFmtId="0" fontId="22" fillId="0" borderId="0" xfId="0" applyFont="1" applyFill="1" applyAlignment="1">
      <alignment/>
    </xf>
    <xf numFmtId="49" fontId="12" fillId="0" borderId="11" xfId="0" applyNumberFormat="1" applyFont="1" applyFill="1" applyBorder="1" applyAlignment="1">
      <alignment horizontal="right" vertical="top"/>
    </xf>
    <xf numFmtId="0" fontId="125" fillId="6" borderId="11" xfId="0" applyFont="1" applyFill="1" applyBorder="1" applyAlignment="1">
      <alignment vertical="top"/>
    </xf>
    <xf numFmtId="0" fontId="125" fillId="6" borderId="11" xfId="0" applyFont="1" applyFill="1" applyBorder="1" applyAlignment="1">
      <alignment horizontal="left" vertical="top"/>
    </xf>
    <xf numFmtId="174" fontId="125" fillId="6" borderId="11" xfId="0" applyNumberFormat="1" applyFont="1" applyFill="1" applyBorder="1" applyAlignment="1">
      <alignment vertical="top"/>
    </xf>
    <xf numFmtId="0" fontId="120" fillId="32" borderId="0" xfId="0" applyFont="1" applyFill="1" applyAlignment="1">
      <alignment/>
    </xf>
    <xf numFmtId="174" fontId="126" fillId="6" borderId="11" xfId="0" applyNumberFormat="1" applyFont="1" applyFill="1" applyBorder="1" applyAlignment="1">
      <alignment vertical="top"/>
    </xf>
    <xf numFmtId="49" fontId="126" fillId="0" borderId="11" xfId="0" applyNumberFormat="1" applyFont="1" applyFill="1" applyBorder="1" applyAlignment="1">
      <alignment vertical="top"/>
    </xf>
    <xf numFmtId="0" fontId="126" fillId="0" borderId="11" xfId="0" applyFont="1" applyFill="1" applyBorder="1" applyAlignment="1">
      <alignment vertical="top"/>
    </xf>
    <xf numFmtId="49" fontId="126" fillId="0" borderId="11" xfId="0" applyNumberFormat="1" applyFont="1" applyBorder="1" applyAlignment="1">
      <alignment vertical="top"/>
    </xf>
    <xf numFmtId="0" fontId="126" fillId="0" borderId="11" xfId="0" applyFont="1" applyFill="1" applyBorder="1" applyAlignment="1">
      <alignment vertical="top" wrapText="1"/>
    </xf>
    <xf numFmtId="0" fontId="126" fillId="0" borderId="11" xfId="0" applyFont="1" applyFill="1" applyBorder="1" applyAlignment="1">
      <alignment horizontal="left" vertical="top"/>
    </xf>
    <xf numFmtId="174" fontId="126" fillId="32" borderId="11" xfId="0" applyNumberFormat="1" applyFont="1" applyFill="1" applyBorder="1" applyAlignment="1">
      <alignment vertical="top"/>
    </xf>
    <xf numFmtId="49" fontId="126" fillId="0" borderId="11" xfId="0" applyNumberFormat="1" applyFont="1" applyFill="1" applyBorder="1" applyAlignment="1">
      <alignment vertical="top" wrapText="1"/>
    </xf>
    <xf numFmtId="2" fontId="119" fillId="0" borderId="0" xfId="0" applyNumberFormat="1" applyFont="1" applyFill="1" applyAlignment="1">
      <alignment/>
    </xf>
    <xf numFmtId="0" fontId="12" fillId="0" borderId="11" xfId="0" applyFont="1" applyFill="1" applyBorder="1" applyAlignment="1">
      <alignment vertical="top" wrapText="1"/>
    </xf>
    <xf numFmtId="0" fontId="126" fillId="0" borderId="11" xfId="0" applyFont="1" applyFill="1" applyBorder="1" applyAlignment="1">
      <alignment/>
    </xf>
    <xf numFmtId="49" fontId="126" fillId="0" borderId="11" xfId="0" applyNumberFormat="1" applyFont="1" applyFill="1" applyBorder="1" applyAlignment="1">
      <alignment/>
    </xf>
    <xf numFmtId="49" fontId="126" fillId="0" borderId="11" xfId="0" applyNumberFormat="1" applyFont="1" applyFill="1" applyBorder="1" applyAlignment="1">
      <alignment wrapText="1"/>
    </xf>
    <xf numFmtId="0" fontId="126" fillId="0" borderId="11" xfId="0" applyFont="1" applyFill="1" applyBorder="1" applyAlignment="1">
      <alignment horizontal="left"/>
    </xf>
    <xf numFmtId="174" fontId="126" fillId="32" borderId="11" xfId="0" applyNumberFormat="1" applyFont="1" applyFill="1" applyBorder="1" applyAlignment="1">
      <alignment/>
    </xf>
    <xf numFmtId="0" fontId="126" fillId="0" borderId="11" xfId="0" applyFont="1" applyFill="1" applyBorder="1" applyAlignment="1">
      <alignment horizontal="left" vertical="top" wrapText="1"/>
    </xf>
    <xf numFmtId="0" fontId="126" fillId="0" borderId="11" xfId="0" applyFont="1" applyFill="1" applyBorder="1" applyAlignment="1">
      <alignment/>
    </xf>
    <xf numFmtId="49" fontId="126" fillId="0" borderId="11" xfId="0" applyNumberFormat="1" applyFont="1" applyFill="1" applyBorder="1" applyAlignment="1">
      <alignment/>
    </xf>
    <xf numFmtId="2" fontId="126" fillId="0" borderId="0" xfId="0" applyNumberFormat="1" applyFont="1" applyFill="1" applyBorder="1" applyAlignment="1">
      <alignment vertical="top"/>
    </xf>
    <xf numFmtId="0" fontId="126" fillId="0" borderId="11" xfId="0" applyFont="1" applyFill="1" applyBorder="1" applyAlignment="1">
      <alignment horizontal="center" vertical="top"/>
    </xf>
    <xf numFmtId="49" fontId="126" fillId="0" borderId="11" xfId="0" applyNumberFormat="1" applyFont="1" applyFill="1" applyBorder="1" applyAlignment="1">
      <alignment horizontal="center" vertical="top"/>
    </xf>
    <xf numFmtId="49" fontId="126" fillId="0" borderId="11" xfId="0" applyNumberFormat="1" applyFont="1" applyFill="1" applyBorder="1" applyAlignment="1">
      <alignment horizontal="center" vertical="top" wrapText="1"/>
    </xf>
    <xf numFmtId="0" fontId="12" fillId="0" borderId="11" xfId="0" applyFont="1" applyFill="1" applyBorder="1" applyAlignment="1">
      <alignment horizontal="center" vertical="top"/>
    </xf>
    <xf numFmtId="0" fontId="12" fillId="0" borderId="11" xfId="0" applyFont="1" applyFill="1" applyBorder="1" applyAlignment="1">
      <alignment horizontal="left" vertical="top"/>
    </xf>
    <xf numFmtId="0" fontId="0" fillId="0" borderId="0" xfId="0" applyFill="1" applyAlignment="1">
      <alignment horizontal="left" vertical="top" wrapText="1"/>
    </xf>
    <xf numFmtId="0" fontId="0" fillId="0" borderId="0" xfId="0" applyBorder="1" applyAlignment="1">
      <alignment vertical="center" wrapText="1"/>
    </xf>
    <xf numFmtId="0" fontId="18" fillId="0" borderId="0" xfId="0" applyFont="1" applyFill="1" applyAlignment="1">
      <alignment vertical="center" wrapText="1"/>
    </xf>
    <xf numFmtId="1" fontId="12"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top"/>
    </xf>
    <xf numFmtId="1" fontId="12" fillId="0" borderId="11" xfId="0" applyNumberFormat="1" applyFont="1" applyFill="1" applyBorder="1" applyAlignment="1">
      <alignment horizontal="center" vertical="top" wrapText="1"/>
    </xf>
    <xf numFmtId="1" fontId="119" fillId="0" borderId="0" xfId="0" applyNumberFormat="1" applyFont="1" applyFill="1" applyAlignment="1">
      <alignment horizontal="center"/>
    </xf>
    <xf numFmtId="1" fontId="119" fillId="0" borderId="0" xfId="0" applyNumberFormat="1" applyFont="1" applyAlignment="1">
      <alignment horizontal="center"/>
    </xf>
    <xf numFmtId="174" fontId="13" fillId="0" borderId="11" xfId="0" applyNumberFormat="1" applyFont="1" applyFill="1" applyBorder="1" applyAlignment="1">
      <alignment horizontal="center" vertical="top"/>
    </xf>
    <xf numFmtId="0" fontId="0" fillId="0" borderId="0" xfId="0" applyFill="1" applyAlignment="1">
      <alignment horizontal="center"/>
    </xf>
    <xf numFmtId="0" fontId="127" fillId="0" borderId="0" xfId="54" applyFont="1">
      <alignment/>
      <protection/>
    </xf>
    <xf numFmtId="0" fontId="12" fillId="0" borderId="15" xfId="0" applyFont="1" applyFill="1" applyBorder="1" applyAlignment="1">
      <alignment horizontal="left" vertical="top" wrapText="1"/>
    </xf>
    <xf numFmtId="0" fontId="126" fillId="0" borderId="11" xfId="0" applyFont="1" applyFill="1" applyBorder="1" applyAlignment="1">
      <alignment vertical="top"/>
    </xf>
    <xf numFmtId="49" fontId="20" fillId="32" borderId="11" xfId="0" applyNumberFormat="1" applyFont="1" applyFill="1" applyBorder="1" applyAlignment="1">
      <alignment horizontal="center" vertical="top"/>
    </xf>
    <xf numFmtId="0" fontId="20" fillId="32" borderId="11" xfId="0" applyFont="1" applyFill="1" applyBorder="1" applyAlignment="1">
      <alignment horizontal="left" vertical="top" wrapText="1"/>
    </xf>
    <xf numFmtId="0" fontId="12" fillId="32" borderId="13" xfId="0" applyFont="1" applyFill="1" applyBorder="1" applyAlignment="1">
      <alignment horizontal="left" vertical="top" wrapText="1"/>
    </xf>
    <xf numFmtId="0" fontId="20" fillId="32" borderId="16" xfId="0" applyFont="1" applyFill="1" applyBorder="1" applyAlignment="1">
      <alignment horizontal="left" vertical="top" wrapText="1"/>
    </xf>
    <xf numFmtId="49" fontId="12" fillId="32" borderId="11" xfId="0" applyNumberFormat="1" applyFont="1" applyFill="1" applyBorder="1" applyAlignment="1">
      <alignment horizontal="right" vertical="top"/>
    </xf>
    <xf numFmtId="0" fontId="126" fillId="0" borderId="0" xfId="0" applyFont="1" applyFill="1" applyAlignment="1">
      <alignment/>
    </xf>
    <xf numFmtId="0" fontId="126" fillId="0" borderId="0" xfId="0" applyFont="1" applyAlignment="1">
      <alignment/>
    </xf>
    <xf numFmtId="0" fontId="126" fillId="0" borderId="15" xfId="0" applyFont="1" applyBorder="1" applyAlignment="1">
      <alignment horizontal="center" vertical="top"/>
    </xf>
    <xf numFmtId="0" fontId="126" fillId="0" borderId="15" xfId="0" applyFont="1" applyBorder="1" applyAlignment="1">
      <alignment vertical="top"/>
    </xf>
    <xf numFmtId="0" fontId="126" fillId="0" borderId="15" xfId="0" applyFont="1" applyBorder="1" applyAlignment="1">
      <alignment horizontal="left" vertical="top"/>
    </xf>
    <xf numFmtId="0" fontId="126" fillId="0" borderId="16" xfId="0" applyFont="1" applyBorder="1" applyAlignment="1">
      <alignment horizontal="left" vertical="top" wrapText="1"/>
    </xf>
    <xf numFmtId="174" fontId="13" fillId="32" borderId="0" xfId="0" applyNumberFormat="1" applyFont="1" applyFill="1" applyBorder="1" applyAlignment="1">
      <alignment horizontal="center" vertical="top"/>
    </xf>
    <xf numFmtId="49" fontId="126" fillId="0" borderId="11" xfId="0" applyNumberFormat="1" applyFont="1" applyFill="1" applyBorder="1" applyAlignment="1">
      <alignment vertical="top"/>
    </xf>
    <xf numFmtId="0" fontId="126" fillId="0" borderId="11" xfId="0" applyFont="1" applyFill="1" applyBorder="1" applyAlignment="1">
      <alignment vertical="top"/>
    </xf>
    <xf numFmtId="0" fontId="12" fillId="32" borderId="16" xfId="0" applyFont="1" applyFill="1" applyBorder="1" applyAlignment="1">
      <alignment horizontal="left" vertical="top" wrapText="1"/>
    </xf>
    <xf numFmtId="0" fontId="119" fillId="32" borderId="0" xfId="0" applyFont="1" applyFill="1" applyAlignment="1">
      <alignment/>
    </xf>
    <xf numFmtId="49" fontId="20" fillId="32" borderId="16" xfId="0" applyNumberFormat="1" applyFont="1" applyFill="1" applyBorder="1" applyAlignment="1">
      <alignment horizontal="center" vertical="top"/>
    </xf>
    <xf numFmtId="49" fontId="20" fillId="32" borderId="11" xfId="0" applyNumberFormat="1" applyFont="1" applyFill="1" applyBorder="1" applyAlignment="1">
      <alignment horizontal="left" vertical="top" wrapText="1"/>
    </xf>
    <xf numFmtId="49" fontId="20" fillId="32" borderId="16" xfId="0" applyNumberFormat="1" applyFont="1" applyFill="1" applyBorder="1" applyAlignment="1">
      <alignment horizontal="center" vertical="top" wrapText="1"/>
    </xf>
    <xf numFmtId="49" fontId="20" fillId="32" borderId="16" xfId="0" applyNumberFormat="1" applyFont="1" applyFill="1" applyBorder="1" applyAlignment="1">
      <alignment horizontal="left" vertical="top" wrapText="1"/>
    </xf>
    <xf numFmtId="174" fontId="20" fillId="32" borderId="16" xfId="0" applyNumberFormat="1" applyFont="1" applyFill="1" applyBorder="1" applyAlignment="1">
      <alignment horizontal="right" vertical="top"/>
    </xf>
    <xf numFmtId="49" fontId="12" fillId="32" borderId="13" xfId="0" applyNumberFormat="1" applyFont="1" applyFill="1" applyBorder="1" applyAlignment="1">
      <alignment horizontal="center" vertical="top"/>
    </xf>
    <xf numFmtId="174" fontId="13" fillId="6" borderId="11" xfId="0" applyNumberFormat="1" applyFont="1" applyFill="1" applyBorder="1" applyAlignment="1">
      <alignment vertical="top"/>
    </xf>
    <xf numFmtId="174" fontId="13" fillId="32" borderId="17" xfId="0" applyNumberFormat="1" applyFont="1" applyFill="1" applyBorder="1" applyAlignment="1">
      <alignment horizontal="center" vertical="top"/>
    </xf>
    <xf numFmtId="174" fontId="12" fillId="32" borderId="11" xfId="0" applyNumberFormat="1" applyFont="1" applyFill="1" applyBorder="1" applyAlignment="1">
      <alignment/>
    </xf>
    <xf numFmtId="4" fontId="112" fillId="0" borderId="0" xfId="54" applyNumberFormat="1" applyFont="1">
      <alignment/>
      <protection/>
    </xf>
    <xf numFmtId="4" fontId="102" fillId="0" borderId="0" xfId="54" applyNumberFormat="1" applyFont="1" applyAlignment="1">
      <alignment vertical="center"/>
      <protection/>
    </xf>
    <xf numFmtId="4" fontId="4" fillId="0" borderId="0" xfId="54" applyNumberFormat="1" applyFont="1" applyFill="1" applyBorder="1" applyAlignment="1">
      <alignment/>
      <protection/>
    </xf>
    <xf numFmtId="4" fontId="0" fillId="0" borderId="17" xfId="54" applyNumberFormat="1" applyBorder="1" applyAlignment="1">
      <alignment/>
      <protection/>
    </xf>
    <xf numFmtId="4" fontId="0" fillId="0" borderId="0" xfId="54" applyNumberFormat="1" applyBorder="1">
      <alignment/>
      <protection/>
    </xf>
    <xf numFmtId="4" fontId="0" fillId="0" borderId="17" xfId="54" applyNumberFormat="1" applyBorder="1" applyAlignment="1">
      <alignment vertical="center"/>
      <protection/>
    </xf>
    <xf numFmtId="4" fontId="102" fillId="0" borderId="0" xfId="54" applyNumberFormat="1" applyFont="1">
      <alignment/>
      <protection/>
    </xf>
    <xf numFmtId="174" fontId="102" fillId="0" borderId="0" xfId="54" applyNumberFormat="1" applyFont="1">
      <alignment/>
      <protection/>
    </xf>
    <xf numFmtId="0" fontId="102" fillId="0" borderId="0" xfId="54" applyFont="1">
      <alignment/>
      <protection/>
    </xf>
    <xf numFmtId="0" fontId="116" fillId="0" borderId="0" xfId="54" applyFont="1" applyFill="1">
      <alignment/>
      <protection/>
    </xf>
    <xf numFmtId="0" fontId="117" fillId="0" borderId="0" xfId="54" applyFont="1" applyFill="1">
      <alignment/>
      <protection/>
    </xf>
    <xf numFmtId="182" fontId="117" fillId="0" borderId="0" xfId="54" applyNumberFormat="1" applyFont="1" applyFill="1" applyAlignment="1">
      <alignment horizontal="center"/>
      <protection/>
    </xf>
    <xf numFmtId="49" fontId="20" fillId="0" borderId="11" xfId="0" applyNumberFormat="1" applyFont="1" applyFill="1" applyBorder="1" applyAlignment="1">
      <alignment horizontal="left" vertical="center" wrapText="1"/>
    </xf>
    <xf numFmtId="0" fontId="3" fillId="0" borderId="0" xfId="54" applyFont="1" applyFill="1" applyAlignment="1">
      <alignment horizontal="center"/>
      <protection/>
    </xf>
    <xf numFmtId="0" fontId="5" fillId="0" borderId="0" xfId="54" applyFont="1">
      <alignment/>
      <protection/>
    </xf>
    <xf numFmtId="0" fontId="23" fillId="0" borderId="0" xfId="54" applyFont="1" applyAlignment="1">
      <alignment horizontal="center" vertical="center"/>
      <protection/>
    </xf>
    <xf numFmtId="0" fontId="102" fillId="0" borderId="0" xfId="54" applyFont="1">
      <alignment/>
      <protection/>
    </xf>
    <xf numFmtId="182" fontId="23" fillId="0" borderId="0" xfId="54" applyNumberFormat="1" applyFont="1" applyAlignment="1">
      <alignment horizontal="center" vertical="center"/>
      <protection/>
    </xf>
    <xf numFmtId="0" fontId="24" fillId="0" borderId="0" xfId="54" applyFont="1" applyAlignment="1">
      <alignment horizontal="center" vertical="center"/>
      <protection/>
    </xf>
    <xf numFmtId="182" fontId="23" fillId="34" borderId="0" xfId="54" applyNumberFormat="1" applyFont="1" applyFill="1" applyAlignment="1">
      <alignment horizontal="center" vertical="center"/>
      <protection/>
    </xf>
    <xf numFmtId="0" fontId="24" fillId="34" borderId="0" xfId="54" applyFont="1" applyFill="1" applyAlignment="1">
      <alignment horizontal="center" vertical="center"/>
      <protection/>
    </xf>
    <xf numFmtId="0" fontId="23" fillId="34" borderId="0" xfId="54" applyFont="1" applyFill="1" applyAlignment="1">
      <alignment horizontal="center" vertical="center"/>
      <protection/>
    </xf>
    <xf numFmtId="0" fontId="18" fillId="0" borderId="0" xfId="0" applyFont="1" applyFill="1" applyAlignment="1">
      <alignment horizontal="left" vertical="center" wrapText="1"/>
    </xf>
    <xf numFmtId="0" fontId="9" fillId="0" borderId="0" xfId="54" applyFont="1" applyFill="1">
      <alignment/>
      <protection/>
    </xf>
    <xf numFmtId="0" fontId="6" fillId="0" borderId="0" xfId="54" applyFont="1" applyBorder="1" applyAlignment="1">
      <alignment horizontal="center" vertical="center" wrapText="1"/>
      <protection/>
    </xf>
    <xf numFmtId="14" fontId="6" fillId="0" borderId="0" xfId="54" applyNumberFormat="1" applyFont="1" applyBorder="1" applyAlignment="1">
      <alignment horizontal="center" vertical="center" wrapText="1"/>
      <protection/>
    </xf>
    <xf numFmtId="0" fontId="25" fillId="0" borderId="11" xfId="54" applyFont="1" applyBorder="1" applyAlignment="1">
      <alignment horizontal="center" vertical="center" wrapText="1"/>
      <protection/>
    </xf>
    <xf numFmtId="0" fontId="27" fillId="0" borderId="0" xfId="54" applyFont="1">
      <alignment/>
      <protection/>
    </xf>
    <xf numFmtId="0" fontId="122" fillId="0" borderId="0" xfId="54" applyFont="1">
      <alignment/>
      <protection/>
    </xf>
    <xf numFmtId="0" fontId="28" fillId="0" borderId="11" xfId="54" applyFont="1" applyBorder="1" applyAlignment="1">
      <alignment horizontal="center" vertical="center" wrapText="1"/>
      <protection/>
    </xf>
    <xf numFmtId="14" fontId="28" fillId="0" borderId="11" xfId="54" applyNumberFormat="1" applyFont="1" applyBorder="1" applyAlignment="1">
      <alignment horizontal="center" vertical="center" wrapText="1"/>
      <protection/>
    </xf>
    <xf numFmtId="0" fontId="27" fillId="0" borderId="0" xfId="54" applyFont="1" applyAlignment="1">
      <alignment vertical="center"/>
      <protection/>
    </xf>
    <xf numFmtId="0" fontId="70" fillId="0" borderId="0" xfId="54" applyFont="1" applyFill="1">
      <alignment/>
      <protection/>
    </xf>
    <xf numFmtId="0" fontId="11" fillId="0" borderId="11" xfId="54" applyFont="1" applyFill="1" applyBorder="1" applyAlignment="1">
      <alignment horizontal="center" vertical="center" wrapText="1"/>
      <protection/>
    </xf>
    <xf numFmtId="0" fontId="128" fillId="0" borderId="11" xfId="54" applyFont="1" applyBorder="1" applyAlignment="1">
      <alignment horizontal="center" vertical="center" wrapText="1"/>
      <protection/>
    </xf>
    <xf numFmtId="49" fontId="11" fillId="0" borderId="11" xfId="54" applyNumberFormat="1" applyFont="1" applyFill="1" applyBorder="1" applyAlignment="1">
      <alignment vertical="top"/>
      <protection/>
    </xf>
    <xf numFmtId="174" fontId="11" fillId="32" borderId="11" xfId="54" applyNumberFormat="1" applyFont="1" applyFill="1" applyBorder="1" applyAlignment="1">
      <alignment vertical="top" wrapText="1"/>
      <protection/>
    </xf>
    <xf numFmtId="0" fontId="11" fillId="32" borderId="16" xfId="54" applyFont="1" applyFill="1" applyBorder="1" applyAlignment="1">
      <alignment horizontal="center" vertical="top"/>
      <protection/>
    </xf>
    <xf numFmtId="3" fontId="10" fillId="32" borderId="11" xfId="54" applyNumberFormat="1" applyFont="1" applyFill="1" applyBorder="1" applyAlignment="1">
      <alignment horizontal="center" vertical="top"/>
      <protection/>
    </xf>
    <xf numFmtId="174" fontId="11" fillId="32" borderId="11" xfId="54" applyNumberFormat="1" applyFont="1" applyFill="1" applyBorder="1" applyAlignment="1">
      <alignment horizontal="center" vertical="top"/>
      <protection/>
    </xf>
    <xf numFmtId="0" fontId="129" fillId="0" borderId="0" xfId="0" applyFont="1" applyAlignment="1">
      <alignment wrapText="1"/>
    </xf>
    <xf numFmtId="0" fontId="11" fillId="32" borderId="16" xfId="54" applyFont="1" applyFill="1" applyBorder="1" applyAlignment="1">
      <alignment vertical="top" wrapText="1"/>
      <protection/>
    </xf>
    <xf numFmtId="3" fontId="10" fillId="32" borderId="16" xfId="54" applyNumberFormat="1" applyFont="1" applyFill="1" applyBorder="1" applyAlignment="1">
      <alignment horizontal="center" vertical="top"/>
      <protection/>
    </xf>
    <xf numFmtId="0" fontId="11" fillId="32" borderId="11" xfId="54" applyFont="1" applyFill="1" applyBorder="1" applyAlignment="1">
      <alignment horizontal="center" vertical="top"/>
      <protection/>
    </xf>
    <xf numFmtId="0" fontId="11" fillId="32" borderId="11" xfId="54" applyFont="1" applyFill="1" applyBorder="1" applyAlignment="1">
      <alignment vertical="top" wrapText="1"/>
      <protection/>
    </xf>
    <xf numFmtId="0" fontId="11" fillId="32" borderId="11" xfId="54" applyFont="1" applyFill="1" applyBorder="1" applyAlignment="1">
      <alignment horizontal="center" vertical="justify"/>
      <protection/>
    </xf>
    <xf numFmtId="174" fontId="10" fillId="32" borderId="11" xfId="54" applyNumberFormat="1" applyFont="1" applyFill="1" applyBorder="1" applyAlignment="1">
      <alignment horizontal="center" vertical="top"/>
      <protection/>
    </xf>
    <xf numFmtId="0" fontId="129" fillId="0" borderId="11" xfId="0" applyFont="1" applyBorder="1" applyAlignment="1">
      <alignment wrapText="1"/>
    </xf>
    <xf numFmtId="0" fontId="10" fillId="32" borderId="11" xfId="54" applyFont="1" applyFill="1" applyBorder="1" applyAlignment="1">
      <alignment horizontal="center" vertical="center" wrapText="1"/>
      <protection/>
    </xf>
    <xf numFmtId="0" fontId="10" fillId="32" borderId="11" xfId="54" applyFont="1" applyFill="1" applyBorder="1" applyAlignment="1">
      <alignment horizontal="right" vertical="center" wrapText="1"/>
      <protection/>
    </xf>
    <xf numFmtId="0" fontId="10" fillId="32" borderId="11" xfId="54" applyFont="1" applyFill="1" applyBorder="1" applyAlignment="1">
      <alignment horizontal="left" vertical="center" wrapText="1"/>
      <protection/>
    </xf>
    <xf numFmtId="0" fontId="10" fillId="32" borderId="11" xfId="54" applyFont="1" applyFill="1" applyBorder="1" applyAlignment="1">
      <alignment horizontal="left" vertical="center" wrapText="1" indent="1"/>
      <protection/>
    </xf>
    <xf numFmtId="0" fontId="10" fillId="32" borderId="11" xfId="54" applyFont="1" applyFill="1" applyBorder="1" applyAlignment="1">
      <alignment vertical="center" wrapText="1"/>
      <protection/>
    </xf>
    <xf numFmtId="0" fontId="11" fillId="32" borderId="11" xfId="54" applyFont="1" applyFill="1" applyBorder="1" applyAlignment="1">
      <alignment horizontal="left" vertical="center" wrapText="1"/>
      <protection/>
    </xf>
    <xf numFmtId="0" fontId="11" fillId="32" borderId="11" xfId="54" applyFont="1" applyFill="1" applyBorder="1" applyAlignment="1">
      <alignment horizontal="left" vertical="center" wrapText="1" indent="1"/>
      <protection/>
    </xf>
    <xf numFmtId="0" fontId="11" fillId="32" borderId="11" xfId="54" applyFont="1" applyFill="1" applyBorder="1" applyAlignment="1">
      <alignment vertical="center" wrapText="1"/>
      <protection/>
    </xf>
    <xf numFmtId="0" fontId="11" fillId="32" borderId="18" xfId="54" applyFont="1" applyFill="1" applyBorder="1" applyAlignment="1">
      <alignment vertical="center" wrapText="1"/>
      <protection/>
    </xf>
    <xf numFmtId="0" fontId="10" fillId="32" borderId="13" xfId="54" applyFont="1" applyFill="1" applyBorder="1" applyAlignment="1">
      <alignment horizontal="right" vertical="center" wrapText="1"/>
      <protection/>
    </xf>
    <xf numFmtId="0" fontId="11" fillId="32" borderId="16" xfId="54" applyFont="1" applyFill="1" applyBorder="1" applyAlignment="1">
      <alignment horizontal="left" vertical="center" wrapText="1"/>
      <protection/>
    </xf>
    <xf numFmtId="174" fontId="29" fillId="32" borderId="11" xfId="54" applyNumberFormat="1" applyFont="1" applyFill="1" applyBorder="1" applyAlignment="1">
      <alignment horizontal="center" vertical="center"/>
      <protection/>
    </xf>
    <xf numFmtId="174" fontId="10" fillId="32" borderId="11" xfId="54" applyNumberFormat="1" applyFont="1" applyFill="1" applyBorder="1" applyAlignment="1">
      <alignment horizontal="center" vertical="center"/>
      <protection/>
    </xf>
    <xf numFmtId="174" fontId="11" fillId="32" borderId="11" xfId="54" applyNumberFormat="1" applyFont="1" applyFill="1" applyBorder="1" applyAlignment="1">
      <alignment horizontal="center" vertical="center"/>
      <protection/>
    </xf>
    <xf numFmtId="174" fontId="10" fillId="32" borderId="16" xfId="54" applyNumberFormat="1" applyFont="1" applyFill="1" applyBorder="1" applyAlignment="1">
      <alignment horizontal="center" vertical="center"/>
      <protection/>
    </xf>
    <xf numFmtId="174" fontId="11" fillId="32" borderId="16" xfId="54" applyNumberFormat="1" applyFont="1" applyFill="1" applyBorder="1" applyAlignment="1">
      <alignment horizontal="center" vertical="center"/>
      <protection/>
    </xf>
    <xf numFmtId="0" fontId="67" fillId="32" borderId="0" xfId="54" applyFont="1" applyFill="1" applyAlignment="1">
      <alignment horizontal="center"/>
      <protection/>
    </xf>
    <xf numFmtId="0" fontId="110" fillId="35" borderId="0" xfId="54" applyFont="1" applyFill="1" applyAlignment="1">
      <alignment horizontal="center"/>
      <protection/>
    </xf>
    <xf numFmtId="0" fontId="130" fillId="0" borderId="0" xfId="0" applyFont="1" applyFill="1" applyAlignment="1">
      <alignment vertical="center" wrapText="1"/>
    </xf>
    <xf numFmtId="0" fontId="130" fillId="0" borderId="0" xfId="0" applyFont="1" applyFill="1" applyAlignment="1">
      <alignment horizontal="left" vertical="center"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130" fillId="0" borderId="0" xfId="0" applyFont="1" applyFill="1" applyAlignment="1">
      <alignment/>
    </xf>
    <xf numFmtId="0" fontId="130" fillId="0" borderId="0" xfId="0" applyFont="1" applyAlignment="1">
      <alignment/>
    </xf>
    <xf numFmtId="0" fontId="31" fillId="0" borderId="0" xfId="0" applyFont="1" applyFill="1" applyAlignment="1">
      <alignment wrapText="1"/>
    </xf>
    <xf numFmtId="0" fontId="15" fillId="0" borderId="0" xfId="0" applyFont="1" applyFill="1" applyAlignment="1">
      <alignment wrapText="1"/>
    </xf>
    <xf numFmtId="0" fontId="11" fillId="32" borderId="11" xfId="54"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49" fontId="10" fillId="36" borderId="11" xfId="0" applyNumberFormat="1" applyFont="1" applyFill="1" applyBorder="1" applyAlignment="1">
      <alignment horizontal="center" vertical="center" wrapText="1"/>
    </xf>
    <xf numFmtId="0" fontId="10" fillId="36" borderId="12" xfId="0" applyFont="1" applyFill="1" applyBorder="1" applyAlignment="1">
      <alignment horizontal="left" vertical="center" wrapText="1"/>
    </xf>
    <xf numFmtId="0" fontId="10" fillId="36" borderId="11" xfId="0" applyFont="1" applyFill="1" applyBorder="1" applyAlignment="1">
      <alignment horizontal="left" vertical="center" wrapText="1"/>
    </xf>
    <xf numFmtId="0" fontId="131" fillId="0" borderId="11" xfId="0" applyFont="1" applyFill="1" applyBorder="1" applyAlignment="1">
      <alignment horizontal="left" vertical="center" wrapText="1"/>
    </xf>
    <xf numFmtId="49" fontId="11" fillId="0" borderId="11"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49" fontId="11" fillId="32" borderId="11" xfId="0" applyNumberFormat="1" applyFont="1" applyFill="1" applyBorder="1" applyAlignment="1">
      <alignment horizontal="center" vertical="center" wrapText="1"/>
    </xf>
    <xf numFmtId="0" fontId="11" fillId="32" borderId="11" xfId="0" applyFont="1" applyFill="1" applyBorder="1" applyAlignment="1">
      <alignment horizontal="left" vertical="center" wrapText="1"/>
    </xf>
    <xf numFmtId="0" fontId="11" fillId="32" borderId="11" xfId="0" applyFont="1" applyFill="1" applyBorder="1" applyAlignment="1">
      <alignment horizontal="center" vertical="center" wrapText="1"/>
    </xf>
    <xf numFmtId="49" fontId="132" fillId="32" borderId="11" xfId="0" applyNumberFormat="1" applyFont="1" applyFill="1" applyBorder="1" applyAlignment="1">
      <alignment horizontal="center" vertical="center" wrapText="1"/>
    </xf>
    <xf numFmtId="0" fontId="11" fillId="0" borderId="11" xfId="0" applyFont="1" applyFill="1" applyBorder="1" applyAlignment="1">
      <alignment horizontal="left" vertical="top" wrapText="1"/>
    </xf>
    <xf numFmtId="49" fontId="10" fillId="0" borderId="11" xfId="0" applyNumberFormat="1" applyFont="1" applyFill="1" applyBorder="1" applyAlignment="1">
      <alignment horizontal="center" vertical="center" wrapText="1"/>
    </xf>
    <xf numFmtId="0" fontId="10" fillId="32"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49" fontId="10" fillId="32" borderId="11" xfId="0" applyNumberFormat="1" applyFont="1" applyFill="1" applyBorder="1" applyAlignment="1">
      <alignment horizontal="justify" vertical="center"/>
    </xf>
    <xf numFmtId="0" fontId="25" fillId="32" borderId="11" xfId="0" applyFont="1" applyFill="1" applyBorder="1" applyAlignment="1">
      <alignment horizontal="left" vertical="center" wrapText="1"/>
    </xf>
    <xf numFmtId="0" fontId="10" fillId="32" borderId="11" xfId="0" applyFont="1" applyFill="1" applyBorder="1" applyAlignment="1">
      <alignment horizontal="left" vertical="center"/>
    </xf>
    <xf numFmtId="0" fontId="10" fillId="32" borderId="11" xfId="0" applyFont="1" applyFill="1" applyBorder="1" applyAlignment="1">
      <alignment horizontal="center" vertical="center" wrapText="1"/>
    </xf>
    <xf numFmtId="0" fontId="10" fillId="32" borderId="11" xfId="0" applyFont="1" applyFill="1" applyBorder="1" applyAlignment="1">
      <alignment horizontal="center" vertical="center"/>
    </xf>
    <xf numFmtId="0" fontId="133" fillId="32" borderId="11" xfId="0" applyFont="1" applyFill="1" applyBorder="1" applyAlignment="1">
      <alignment/>
    </xf>
    <xf numFmtId="49" fontId="28" fillId="0" borderId="11"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10" fillId="36" borderId="11" xfId="0" applyFont="1" applyFill="1" applyBorder="1" applyAlignment="1">
      <alignment horizontal="center" vertical="center" wrapText="1"/>
    </xf>
    <xf numFmtId="49" fontId="11" fillId="0" borderId="11" xfId="0" applyNumberFormat="1" applyFont="1" applyFill="1" applyBorder="1" applyAlignment="1">
      <alignment horizontal="center" vertical="top"/>
    </xf>
    <xf numFmtId="0" fontId="11" fillId="0" borderId="11" xfId="0"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49" fontId="10" fillId="0" borderId="12" xfId="0" applyNumberFormat="1" applyFont="1" applyFill="1" applyBorder="1" applyAlignment="1">
      <alignment horizontal="center" vertical="center" wrapText="1"/>
    </xf>
    <xf numFmtId="0" fontId="25" fillId="36" borderId="19" xfId="0" applyFont="1" applyFill="1" applyBorder="1" applyAlignment="1">
      <alignment horizontal="center" vertical="center" wrapText="1"/>
    </xf>
    <xf numFmtId="0" fontId="25" fillId="36" borderId="1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5" fillId="36" borderId="11" xfId="0" applyFont="1" applyFill="1" applyBorder="1" applyAlignment="1">
      <alignment horizontal="center" vertical="center" wrapText="1"/>
    </xf>
    <xf numFmtId="0" fontId="134" fillId="36" borderId="11" xfId="0" applyFont="1" applyFill="1" applyBorder="1" applyAlignment="1">
      <alignment horizontal="center" vertical="center" wrapText="1"/>
    </xf>
    <xf numFmtId="0" fontId="134" fillId="36" borderId="11"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134" fillId="0" borderId="11" xfId="0" applyFont="1" applyFill="1" applyBorder="1" applyAlignment="1">
      <alignment horizontal="left" vertical="center" wrapText="1"/>
    </xf>
    <xf numFmtId="49" fontId="135" fillId="0" borderId="11" xfId="0" applyNumberFormat="1" applyFont="1" applyFill="1" applyBorder="1" applyAlignment="1">
      <alignment horizontal="center" vertical="center" wrapText="1"/>
    </xf>
    <xf numFmtId="0" fontId="28" fillId="0" borderId="11" xfId="0" applyFont="1" applyFill="1" applyBorder="1" applyAlignment="1">
      <alignment horizontal="left" vertical="top" wrapText="1"/>
    </xf>
    <xf numFmtId="0" fontId="122" fillId="0" borderId="0" xfId="0" applyFont="1" applyFill="1" applyAlignment="1">
      <alignment/>
    </xf>
    <xf numFmtId="0" fontId="128" fillId="36" borderId="11" xfId="0" applyFont="1" applyFill="1" applyBorder="1" applyAlignment="1">
      <alignment horizontal="center" vertical="center" wrapText="1"/>
    </xf>
    <xf numFmtId="0" fontId="133" fillId="36" borderId="12" xfId="0" applyFont="1" applyFill="1" applyBorder="1" applyAlignment="1">
      <alignment horizontal="center" vertical="center" wrapText="1"/>
    </xf>
    <xf numFmtId="0" fontId="128" fillId="36" borderId="11" xfId="0" applyFont="1" applyFill="1" applyBorder="1" applyAlignment="1">
      <alignment horizontal="left" vertical="center" wrapText="1"/>
    </xf>
    <xf numFmtId="49" fontId="133" fillId="0" borderId="11" xfId="0" applyNumberFormat="1" applyFont="1" applyFill="1" applyBorder="1" applyAlignment="1">
      <alignment horizontal="center" vertical="center" wrapText="1"/>
    </xf>
    <xf numFmtId="0" fontId="133" fillId="0" borderId="11" xfId="0" applyFont="1" applyFill="1" applyBorder="1" applyAlignment="1">
      <alignment horizontal="center" vertical="center" wrapText="1"/>
    </xf>
    <xf numFmtId="0" fontId="128" fillId="0" borderId="11" xfId="0" applyFont="1" applyFill="1" applyBorder="1" applyAlignment="1">
      <alignment horizontal="center" vertical="center" wrapText="1"/>
    </xf>
    <xf numFmtId="0" fontId="133" fillId="0" borderId="11" xfId="0" applyFont="1" applyFill="1" applyBorder="1" applyAlignment="1">
      <alignment horizontal="left" vertical="center" wrapText="1"/>
    </xf>
    <xf numFmtId="49" fontId="128" fillId="0" borderId="11" xfId="0" applyNumberFormat="1" applyFont="1" applyFill="1" applyBorder="1" applyAlignment="1">
      <alignment horizontal="center" vertical="center" wrapText="1"/>
    </xf>
    <xf numFmtId="0" fontId="128" fillId="0" borderId="11" xfId="0" applyFont="1" applyFill="1" applyBorder="1" applyAlignment="1">
      <alignment horizontal="left" vertical="center" wrapText="1"/>
    </xf>
    <xf numFmtId="0" fontId="122" fillId="0" borderId="11" xfId="0" applyFont="1" applyFill="1" applyBorder="1" applyAlignment="1">
      <alignment horizontal="center" vertical="center" wrapText="1"/>
    </xf>
    <xf numFmtId="0" fontId="75" fillId="0" borderId="0" xfId="0" applyFont="1" applyFill="1" applyAlignment="1">
      <alignment horizontal="left"/>
    </xf>
    <xf numFmtId="0" fontId="122" fillId="0" borderId="0" xfId="0" applyFont="1" applyFill="1" applyAlignment="1">
      <alignment horizontal="left"/>
    </xf>
    <xf numFmtId="0" fontId="136" fillId="0" borderId="0" xfId="0" applyFont="1" applyFill="1" applyAlignment="1">
      <alignment horizontal="left"/>
    </xf>
    <xf numFmtId="0" fontId="129" fillId="0" borderId="0" xfId="0" applyFont="1" applyAlignment="1">
      <alignment vertical="top" wrapText="1"/>
    </xf>
    <xf numFmtId="0" fontId="128" fillId="0" borderId="0" xfId="54" applyFont="1">
      <alignment/>
      <protection/>
    </xf>
    <xf numFmtId="0" fontId="11" fillId="0" borderId="0" xfId="54" applyFont="1" applyFill="1">
      <alignment/>
      <protection/>
    </xf>
    <xf numFmtId="0" fontId="122" fillId="0" borderId="0" xfId="54" applyFont="1" applyFill="1">
      <alignment/>
      <protection/>
    </xf>
    <xf numFmtId="0" fontId="11" fillId="0" borderId="11" xfId="54" applyFont="1" applyFill="1" applyBorder="1" applyAlignment="1">
      <alignment horizontal="center" vertical="center"/>
      <protection/>
    </xf>
    <xf numFmtId="0" fontId="128" fillId="0" borderId="11" xfId="54" applyFont="1" applyFill="1" applyBorder="1" applyAlignment="1">
      <alignment horizontal="center" vertical="center" wrapText="1"/>
      <protection/>
    </xf>
    <xf numFmtId="0" fontId="10" fillId="0" borderId="0" xfId="54" applyFont="1" applyFill="1" applyAlignment="1">
      <alignment horizontal="center"/>
      <protection/>
    </xf>
    <xf numFmtId="0" fontId="37" fillId="0" borderId="0" xfId="54" applyFont="1" applyAlignment="1">
      <alignment horizontal="center" vertical="center"/>
      <protection/>
    </xf>
    <xf numFmtId="0" fontId="34" fillId="0" borderId="11" xfId="54" applyFont="1" applyFill="1" applyBorder="1" applyAlignment="1">
      <alignment vertical="center" wrapText="1"/>
      <protection/>
    </xf>
    <xf numFmtId="0" fontId="35" fillId="0" borderId="11" xfId="54" applyFont="1" applyFill="1" applyBorder="1" applyAlignment="1">
      <alignment horizontal="left" vertical="center" wrapText="1"/>
      <protection/>
    </xf>
    <xf numFmtId="0" fontId="35" fillId="0" borderId="11" xfId="54" applyFont="1" applyFill="1" applyBorder="1" applyAlignment="1">
      <alignment horizontal="center" vertical="center" wrapText="1"/>
      <protection/>
    </xf>
    <xf numFmtId="182" fontId="137" fillId="32" borderId="11" xfId="54" applyNumberFormat="1" applyFont="1" applyFill="1" applyBorder="1" applyAlignment="1">
      <alignment horizontal="center" vertical="center" wrapText="1"/>
      <protection/>
    </xf>
    <xf numFmtId="182" fontId="138" fillId="32" borderId="11" xfId="54" applyNumberFormat="1" applyFont="1" applyFill="1" applyBorder="1" applyAlignment="1">
      <alignment horizontal="center" vertical="center" wrapText="1"/>
      <protection/>
    </xf>
    <xf numFmtId="182" fontId="33" fillId="32" borderId="11" xfId="54" applyNumberFormat="1" applyFont="1" applyFill="1" applyBorder="1" applyAlignment="1">
      <alignment horizontal="center" vertical="center" wrapText="1"/>
      <protection/>
    </xf>
    <xf numFmtId="0" fontId="34" fillId="0" borderId="16" xfId="54" applyFont="1" applyFill="1" applyBorder="1" applyAlignment="1">
      <alignment vertical="center" wrapText="1"/>
      <protection/>
    </xf>
    <xf numFmtId="0" fontId="35" fillId="0" borderId="16" xfId="54" applyFont="1" applyFill="1" applyBorder="1" applyAlignment="1">
      <alignment horizontal="left" vertical="center" wrapText="1"/>
      <protection/>
    </xf>
    <xf numFmtId="0" fontId="38" fillId="0" borderId="11" xfId="54" applyFont="1" applyFill="1" applyBorder="1" applyAlignment="1">
      <alignment vertical="center" wrapText="1"/>
      <protection/>
    </xf>
    <xf numFmtId="0" fontId="139" fillId="0" borderId="0" xfId="0" applyFont="1" applyAlignment="1">
      <alignment horizontal="justify" vertical="center"/>
    </xf>
    <xf numFmtId="0" fontId="140" fillId="0" borderId="0" xfId="43" applyFont="1" applyAlignment="1">
      <alignment horizontal="justify" vertical="center"/>
    </xf>
    <xf numFmtId="0" fontId="8" fillId="32" borderId="13" xfId="54" applyFont="1" applyFill="1" applyBorder="1" applyAlignment="1">
      <alignment horizontal="center" vertical="center" wrapText="1"/>
      <protection/>
    </xf>
    <xf numFmtId="0" fontId="8" fillId="32" borderId="16" xfId="54" applyFont="1" applyFill="1" applyBorder="1" applyAlignment="1">
      <alignment horizontal="center" vertical="center" wrapText="1"/>
      <protection/>
    </xf>
    <xf numFmtId="0" fontId="39" fillId="0" borderId="13" xfId="54" applyFont="1" applyBorder="1" applyAlignment="1">
      <alignment horizontal="center" vertical="center"/>
      <protection/>
    </xf>
    <xf numFmtId="0" fontId="39" fillId="0" borderId="13" xfId="54" applyFont="1" applyBorder="1" applyAlignment="1">
      <alignment horizontal="center" vertical="center" wrapText="1"/>
      <protection/>
    </xf>
    <xf numFmtId="0" fontId="39" fillId="0" borderId="11" xfId="54" applyFont="1" applyBorder="1" applyAlignment="1">
      <alignment horizontal="center" vertical="center" wrapText="1"/>
      <protection/>
    </xf>
    <xf numFmtId="49" fontId="8" fillId="0" borderId="11" xfId="54" applyNumberFormat="1" applyFont="1" applyFill="1" applyBorder="1" applyAlignment="1">
      <alignment horizontal="center" vertical="center"/>
      <protection/>
    </xf>
    <xf numFmtId="0" fontId="39" fillId="0" borderId="16" xfId="54" applyFont="1" applyBorder="1" applyAlignment="1">
      <alignment horizontal="center" vertical="center"/>
      <protection/>
    </xf>
    <xf numFmtId="0" fontId="39" fillId="0" borderId="16" xfId="54" applyFont="1" applyBorder="1" applyAlignment="1">
      <alignment horizontal="center" vertical="center" wrapText="1"/>
      <protection/>
    </xf>
    <xf numFmtId="0" fontId="39" fillId="0" borderId="11" xfId="54" applyFont="1" applyBorder="1" applyAlignment="1">
      <alignment horizontal="center" vertical="center"/>
      <protection/>
    </xf>
    <xf numFmtId="0" fontId="39" fillId="32" borderId="11" xfId="54" applyFont="1" applyFill="1" applyBorder="1" applyAlignment="1">
      <alignment horizontal="center" vertical="center"/>
      <protection/>
    </xf>
    <xf numFmtId="49" fontId="7" fillId="0" borderId="11" xfId="54" applyNumberFormat="1" applyFont="1" applyFill="1" applyBorder="1" applyAlignment="1">
      <alignment horizontal="center" vertical="center"/>
      <protection/>
    </xf>
    <xf numFmtId="0" fontId="7" fillId="0" borderId="11" xfId="54" applyFont="1" applyFill="1" applyBorder="1" applyAlignment="1">
      <alignment horizontal="center" vertical="center"/>
      <protection/>
    </xf>
    <xf numFmtId="0" fontId="7" fillId="0" borderId="11" xfId="54" applyFont="1" applyFill="1" applyBorder="1" applyAlignment="1">
      <alignment horizontal="center" vertical="center" wrapText="1"/>
      <protection/>
    </xf>
    <xf numFmtId="0" fontId="141" fillId="0" borderId="11" xfId="54" applyFont="1" applyBorder="1">
      <alignment/>
      <protection/>
    </xf>
    <xf numFmtId="49" fontId="7" fillId="33" borderId="11" xfId="54" applyNumberFormat="1" applyFont="1" applyFill="1" applyBorder="1" applyAlignment="1">
      <alignment horizontal="center" vertical="center"/>
      <protection/>
    </xf>
    <xf numFmtId="0" fontId="7" fillId="33" borderId="11" xfId="54" applyFont="1" applyFill="1" applyBorder="1" applyAlignment="1">
      <alignment horizontal="center" vertical="center"/>
      <protection/>
    </xf>
    <xf numFmtId="0" fontId="40" fillId="0" borderId="11" xfId="54" applyFont="1" applyBorder="1">
      <alignment/>
      <protection/>
    </xf>
    <xf numFmtId="0" fontId="8" fillId="0" borderId="11" xfId="54" applyFont="1" applyFill="1" applyBorder="1" applyAlignment="1">
      <alignment horizontal="center" vertical="center"/>
      <protection/>
    </xf>
    <xf numFmtId="0" fontId="8" fillId="0" borderId="11" xfId="54" applyFont="1" applyFill="1" applyBorder="1" applyAlignment="1">
      <alignment horizontal="left" vertical="top" wrapText="1"/>
      <protection/>
    </xf>
    <xf numFmtId="0" fontId="8" fillId="32" borderId="11" xfId="54" applyFont="1" applyFill="1" applyBorder="1" applyAlignment="1">
      <alignment horizontal="center" vertical="center"/>
      <protection/>
    </xf>
    <xf numFmtId="174" fontId="8" fillId="0" borderId="11" xfId="54" applyNumberFormat="1" applyFont="1" applyFill="1" applyBorder="1" applyAlignment="1">
      <alignment horizontal="center" vertical="center"/>
      <protection/>
    </xf>
    <xf numFmtId="174" fontId="141" fillId="0" borderId="11" xfId="54" applyNumberFormat="1" applyFont="1" applyFill="1" applyBorder="1" applyAlignment="1">
      <alignment horizontal="center" vertical="center"/>
      <protection/>
    </xf>
    <xf numFmtId="0" fontId="141" fillId="37" borderId="11" xfId="54" applyFont="1" applyFill="1" applyBorder="1">
      <alignment/>
      <protection/>
    </xf>
    <xf numFmtId="2" fontId="141" fillId="0" borderId="11" xfId="54" applyNumberFormat="1" applyFont="1" applyFill="1" applyBorder="1" applyAlignment="1">
      <alignment horizontal="center" vertical="center"/>
      <protection/>
    </xf>
    <xf numFmtId="174" fontId="8" fillId="0" borderId="11" xfId="54" applyNumberFormat="1" applyFont="1" applyFill="1" applyBorder="1" applyAlignment="1">
      <alignment horizontal="center" vertical="center" wrapText="1"/>
      <protection/>
    </xf>
    <xf numFmtId="49" fontId="8" fillId="32" borderId="11" xfId="54" applyNumberFormat="1" applyFont="1" applyFill="1" applyBorder="1" applyAlignment="1">
      <alignment horizontal="center" vertical="center"/>
      <protection/>
    </xf>
    <xf numFmtId="0" fontId="8" fillId="0" borderId="11" xfId="54" applyFont="1" applyFill="1" applyBorder="1" applyAlignment="1">
      <alignment horizontal="center" vertical="center" wrapText="1"/>
      <protection/>
    </xf>
    <xf numFmtId="182" fontId="127" fillId="0" borderId="11" xfId="54" applyNumberFormat="1" applyFont="1" applyFill="1" applyBorder="1" applyAlignment="1">
      <alignment horizontal="center" vertical="center"/>
      <protection/>
    </xf>
    <xf numFmtId="0" fontId="142" fillId="32" borderId="11" xfId="54" applyFont="1" applyFill="1" applyBorder="1" applyAlignment="1">
      <alignment vertical="center" wrapText="1"/>
      <protection/>
    </xf>
    <xf numFmtId="0" fontId="7" fillId="0" borderId="11" xfId="54" applyNumberFormat="1" applyFont="1" applyFill="1" applyBorder="1" applyAlignment="1">
      <alignment horizontal="right" vertical="center" wrapText="1"/>
      <protection/>
    </xf>
    <xf numFmtId="182" fontId="142" fillId="0" borderId="11" xfId="54" applyNumberFormat="1" applyFont="1" applyFill="1" applyBorder="1" applyAlignment="1">
      <alignment vertical="center" wrapText="1"/>
      <protection/>
    </xf>
    <xf numFmtId="0" fontId="142" fillId="0" borderId="11" xfId="54" applyFont="1" applyBorder="1" applyAlignment="1">
      <alignment vertical="center" wrapText="1"/>
      <protection/>
    </xf>
    <xf numFmtId="0" fontId="7" fillId="0" borderId="11" xfId="54" applyFont="1" applyFill="1" applyBorder="1" applyAlignment="1">
      <alignment vertical="center" wrapText="1"/>
      <protection/>
    </xf>
    <xf numFmtId="0" fontId="142" fillId="0" borderId="11" xfId="54" applyFont="1" applyFill="1" applyBorder="1" applyAlignment="1">
      <alignment vertical="center" wrapText="1"/>
      <protection/>
    </xf>
    <xf numFmtId="182" fontId="142" fillId="32" borderId="11" xfId="54" applyNumberFormat="1" applyFont="1" applyFill="1" applyBorder="1" applyAlignment="1">
      <alignment horizontal="center" vertical="center" wrapText="1"/>
      <protection/>
    </xf>
    <xf numFmtId="0" fontId="142" fillId="0" borderId="0" xfId="54" applyFont="1" applyAlignment="1">
      <alignment vertical="center" wrapText="1"/>
      <protection/>
    </xf>
    <xf numFmtId="0" fontId="8" fillId="32" borderId="11" xfId="54" applyFont="1" applyFill="1" applyBorder="1" applyAlignment="1">
      <alignment horizontal="left" vertical="top" wrapText="1"/>
      <protection/>
    </xf>
    <xf numFmtId="4" fontId="141" fillId="0" borderId="11" xfId="54" applyNumberFormat="1" applyFont="1" applyFill="1" applyBorder="1" applyAlignment="1">
      <alignment horizontal="center" vertical="center"/>
      <protection/>
    </xf>
    <xf numFmtId="182" fontId="8" fillId="32" borderId="11" xfId="54" applyNumberFormat="1" applyFont="1" applyFill="1" applyBorder="1" applyAlignment="1">
      <alignment horizontal="center" vertical="center"/>
      <protection/>
    </xf>
    <xf numFmtId="0" fontId="141" fillId="33" borderId="11" xfId="54" applyFont="1" applyFill="1" applyBorder="1">
      <alignment/>
      <protection/>
    </xf>
    <xf numFmtId="0" fontId="141" fillId="0" borderId="11" xfId="54" applyFont="1" applyFill="1" applyBorder="1">
      <alignment/>
      <protection/>
    </xf>
    <xf numFmtId="180" fontId="8" fillId="0" borderId="11" xfId="54" applyNumberFormat="1" applyFont="1" applyFill="1" applyBorder="1" applyAlignment="1">
      <alignment horizontal="center" vertical="center"/>
      <protection/>
    </xf>
    <xf numFmtId="180" fontId="141" fillId="0" borderId="11" xfId="54" applyNumberFormat="1" applyFont="1" applyFill="1" applyBorder="1" applyAlignment="1">
      <alignment horizontal="center" vertical="center" wrapText="1"/>
      <protection/>
    </xf>
    <xf numFmtId="0" fontId="127" fillId="0" borderId="0" xfId="54" applyFont="1" applyFill="1">
      <alignment/>
      <protection/>
    </xf>
    <xf numFmtId="180" fontId="141" fillId="0" borderId="11" xfId="54" applyNumberFormat="1" applyFont="1" applyFill="1" applyBorder="1" applyAlignment="1">
      <alignment horizontal="center" vertical="center"/>
      <protection/>
    </xf>
    <xf numFmtId="49" fontId="8" fillId="33" borderId="11" xfId="54" applyNumberFormat="1" applyFont="1" applyFill="1" applyBorder="1" applyAlignment="1">
      <alignment horizontal="center" vertical="center"/>
      <protection/>
    </xf>
    <xf numFmtId="0" fontId="39" fillId="0" borderId="11" xfId="54" applyFont="1" applyFill="1" applyBorder="1">
      <alignment/>
      <protection/>
    </xf>
    <xf numFmtId="0" fontId="141" fillId="0" borderId="11" xfId="54" applyFont="1" applyFill="1" applyBorder="1" applyAlignment="1">
      <alignment horizontal="center" vertical="center"/>
      <protection/>
    </xf>
    <xf numFmtId="182" fontId="141" fillId="32" borderId="11" xfId="54" applyNumberFormat="1" applyFont="1" applyFill="1" applyBorder="1" applyAlignment="1">
      <alignment horizontal="center" vertical="center"/>
      <protection/>
    </xf>
    <xf numFmtId="0" fontId="39" fillId="32" borderId="11" xfId="54" applyFont="1" applyFill="1" applyBorder="1" applyAlignment="1">
      <alignment horizontal="center"/>
      <protection/>
    </xf>
    <xf numFmtId="49" fontId="7" fillId="33" borderId="11" xfId="54" applyNumberFormat="1" applyFont="1" applyFill="1" applyBorder="1" applyAlignment="1">
      <alignment horizontal="center"/>
      <protection/>
    </xf>
    <xf numFmtId="0" fontId="7" fillId="33" borderId="11" xfId="54" applyFont="1" applyFill="1" applyBorder="1" applyAlignment="1">
      <alignment horizontal="center"/>
      <protection/>
    </xf>
    <xf numFmtId="0" fontId="7" fillId="0" borderId="20" xfId="54" applyFont="1" applyFill="1" applyBorder="1" applyAlignment="1">
      <alignment horizontal="center"/>
      <protection/>
    </xf>
    <xf numFmtId="0" fontId="7" fillId="33" borderId="12" xfId="54" applyFont="1" applyFill="1" applyBorder="1" applyAlignment="1">
      <alignment horizontal="center"/>
      <protection/>
    </xf>
    <xf numFmtId="182" fontId="8" fillId="32" borderId="11" xfId="54" applyNumberFormat="1" applyFont="1" applyFill="1" applyBorder="1" applyAlignment="1">
      <alignment horizontal="center" vertical="center" wrapText="1"/>
      <protection/>
    </xf>
    <xf numFmtId="182" fontId="142" fillId="0" borderId="11" xfId="54" applyNumberFormat="1" applyFont="1" applyFill="1" applyBorder="1" applyAlignment="1">
      <alignment horizontal="center" vertical="center" wrapText="1"/>
      <protection/>
    </xf>
    <xf numFmtId="49" fontId="141" fillId="0" borderId="11" xfId="54" applyNumberFormat="1" applyFont="1" applyFill="1" applyBorder="1" applyAlignment="1">
      <alignment horizontal="center"/>
      <protection/>
    </xf>
    <xf numFmtId="0" fontId="39" fillId="0" borderId="11" xfId="54" applyFont="1" applyFill="1" applyBorder="1" applyAlignment="1">
      <alignment horizontal="center"/>
      <protection/>
    </xf>
    <xf numFmtId="49" fontId="39" fillId="0" borderId="11" xfId="54" applyNumberFormat="1" applyFont="1" applyFill="1" applyBorder="1" applyAlignment="1">
      <alignment horizontal="justify" vertical="center" wrapText="1"/>
      <protection/>
    </xf>
    <xf numFmtId="0" fontId="40" fillId="0" borderId="11" xfId="54" applyFont="1" applyFill="1" applyBorder="1" applyAlignment="1">
      <alignment horizontal="center" vertical="center"/>
      <protection/>
    </xf>
    <xf numFmtId="0" fontId="141" fillId="0" borderId="11" xfId="54" applyFont="1" applyFill="1" applyBorder="1" applyAlignment="1">
      <alignment horizontal="center" vertical="center" wrapText="1"/>
      <protection/>
    </xf>
    <xf numFmtId="49" fontId="39" fillId="0" borderId="11" xfId="54" applyNumberFormat="1" applyFont="1" applyFill="1" applyBorder="1" applyAlignment="1">
      <alignment horizontal="left" vertical="center" wrapText="1"/>
      <protection/>
    </xf>
    <xf numFmtId="49" fontId="40" fillId="0" borderId="11" xfId="54" applyNumberFormat="1" applyFont="1" applyFill="1" applyBorder="1" applyAlignment="1">
      <alignment horizontal="left" vertical="center" wrapText="1"/>
      <protection/>
    </xf>
    <xf numFmtId="0" fontId="8" fillId="0" borderId="0" xfId="54" applyFont="1" applyFill="1">
      <alignment/>
      <protection/>
    </xf>
    <xf numFmtId="0" fontId="141" fillId="0" borderId="0" xfId="54" applyFont="1" applyFill="1">
      <alignment/>
      <protection/>
    </xf>
    <xf numFmtId="182" fontId="141" fillId="0" borderId="0" xfId="54" applyNumberFormat="1" applyFont="1" applyFill="1" applyAlignment="1">
      <alignment horizontal="center"/>
      <protection/>
    </xf>
    <xf numFmtId="0" fontId="79" fillId="0" borderId="0" xfId="54" applyFont="1" applyFill="1">
      <alignment/>
      <protection/>
    </xf>
    <xf numFmtId="0" fontId="141" fillId="0" borderId="0" xfId="54" applyFont="1" applyFill="1" applyBorder="1">
      <alignment/>
      <protection/>
    </xf>
    <xf numFmtId="49" fontId="141" fillId="0" borderId="0" xfId="54" applyNumberFormat="1" applyFont="1" applyFill="1" applyBorder="1" applyAlignment="1">
      <alignment horizontal="center"/>
      <protection/>
    </xf>
    <xf numFmtId="0" fontId="39" fillId="0" borderId="0" xfId="54" applyFont="1" applyFill="1" applyBorder="1" applyAlignment="1">
      <alignment horizontal="center"/>
      <protection/>
    </xf>
    <xf numFmtId="0" fontId="39" fillId="0" borderId="0" xfId="54" applyFont="1" applyFill="1" applyBorder="1" applyAlignment="1">
      <alignment horizontal="left" vertical="center" wrapText="1"/>
      <protection/>
    </xf>
    <xf numFmtId="0" fontId="40" fillId="0" borderId="0" xfId="54" applyFont="1" applyFill="1" applyBorder="1" applyAlignment="1">
      <alignment horizontal="center" vertical="center"/>
      <protection/>
    </xf>
    <xf numFmtId="0" fontId="8" fillId="0" borderId="0" xfId="54" applyFont="1" applyFill="1" applyBorder="1" applyAlignment="1">
      <alignment horizontal="center" vertical="center" wrapText="1"/>
      <protection/>
    </xf>
    <xf numFmtId="0" fontId="141" fillId="0" borderId="0" xfId="54" applyFont="1" applyFill="1" applyBorder="1" applyAlignment="1">
      <alignment horizontal="center" vertical="center"/>
      <protection/>
    </xf>
    <xf numFmtId="0" fontId="141" fillId="0" borderId="0" xfId="54" applyFont="1" applyFill="1" applyBorder="1" applyAlignment="1">
      <alignment horizontal="center" vertical="center" wrapText="1"/>
      <protection/>
    </xf>
    <xf numFmtId="182" fontId="40" fillId="0" borderId="0" xfId="54" applyNumberFormat="1" applyFont="1" applyFill="1" applyBorder="1" applyAlignment="1">
      <alignment horizontal="center" vertical="center" wrapText="1"/>
      <protection/>
    </xf>
    <xf numFmtId="180" fontId="40" fillId="0" borderId="0" xfId="54" applyNumberFormat="1" applyFont="1" applyFill="1" applyBorder="1" applyAlignment="1">
      <alignment horizontal="center" vertical="center" wrapText="1"/>
      <protection/>
    </xf>
    <xf numFmtId="182" fontId="8" fillId="0" borderId="0" xfId="54" applyNumberFormat="1" applyFont="1" applyFill="1" applyBorder="1" applyAlignment="1">
      <alignment vertical="center"/>
      <protection/>
    </xf>
    <xf numFmtId="182" fontId="79" fillId="0" borderId="0" xfId="54" applyNumberFormat="1" applyFont="1" applyFill="1" applyBorder="1">
      <alignment/>
      <protection/>
    </xf>
    <xf numFmtId="0" fontId="127" fillId="0" borderId="12" xfId="54" applyFont="1" applyFill="1" applyBorder="1">
      <alignment/>
      <protection/>
    </xf>
    <xf numFmtId="49" fontId="8" fillId="0" borderId="0" xfId="54" applyNumberFormat="1" applyFont="1" applyFill="1" applyBorder="1" applyAlignment="1">
      <alignment horizontal="center" vertical="center"/>
      <protection/>
    </xf>
    <xf numFmtId="0" fontId="8" fillId="0" borderId="0" xfId="54" applyFont="1" applyFill="1" applyBorder="1" applyAlignment="1">
      <alignment horizontal="center" vertical="center"/>
      <protection/>
    </xf>
    <xf numFmtId="0" fontId="8" fillId="0" borderId="0" xfId="54" applyFont="1" applyFill="1" applyBorder="1" applyAlignment="1">
      <alignment horizontal="left" vertical="top" wrapText="1"/>
      <protection/>
    </xf>
    <xf numFmtId="174" fontId="8" fillId="0" borderId="0" xfId="54" applyNumberFormat="1" applyFont="1" applyFill="1" applyBorder="1" applyAlignment="1">
      <alignment horizontal="center" vertical="center"/>
      <protection/>
    </xf>
    <xf numFmtId="174" fontId="141" fillId="0" borderId="0" xfId="54" applyNumberFormat="1" applyFont="1" applyFill="1" applyBorder="1" applyAlignment="1">
      <alignment horizontal="center" vertical="center"/>
      <protection/>
    </xf>
    <xf numFmtId="182" fontId="8" fillId="0" borderId="0" xfId="54" applyNumberFormat="1" applyFont="1" applyFill="1" applyBorder="1" applyAlignment="1">
      <alignment horizontal="center" vertical="center"/>
      <protection/>
    </xf>
    <xf numFmtId="182" fontId="8" fillId="0" borderId="11" xfId="54" applyNumberFormat="1" applyFont="1" applyFill="1" applyBorder="1" applyAlignment="1">
      <alignment horizontal="center" vertical="center"/>
      <protection/>
    </xf>
    <xf numFmtId="182" fontId="127" fillId="32" borderId="0" xfId="54" applyNumberFormat="1" applyFont="1" applyFill="1">
      <alignment/>
      <protection/>
    </xf>
    <xf numFmtId="49" fontId="12" fillId="0" borderId="13" xfId="0" applyNumberFormat="1" applyFont="1" applyFill="1" applyBorder="1" applyAlignment="1">
      <alignment horizontal="center" vertical="top"/>
    </xf>
    <xf numFmtId="0" fontId="12" fillId="0" borderId="13" xfId="0" applyFont="1" applyFill="1" applyBorder="1" applyAlignment="1">
      <alignment horizontal="left" vertical="top" wrapText="1"/>
    </xf>
    <xf numFmtId="49" fontId="12" fillId="0" borderId="16" xfId="0" applyNumberFormat="1" applyFont="1" applyFill="1" applyBorder="1" applyAlignment="1">
      <alignment horizontal="center" vertical="top"/>
    </xf>
    <xf numFmtId="49" fontId="12" fillId="0" borderId="16" xfId="0" applyNumberFormat="1" applyFont="1" applyFill="1" applyBorder="1" applyAlignment="1">
      <alignment horizontal="center" vertical="top" wrapText="1"/>
    </xf>
    <xf numFmtId="49" fontId="12" fillId="32" borderId="16" xfId="0" applyNumberFormat="1" applyFont="1" applyFill="1" applyBorder="1" applyAlignment="1">
      <alignment horizontal="center" vertical="top"/>
    </xf>
    <xf numFmtId="49" fontId="12" fillId="0" borderId="16" xfId="0" applyNumberFormat="1" applyFont="1" applyFill="1" applyBorder="1" applyAlignment="1">
      <alignment horizontal="left" vertical="top"/>
    </xf>
    <xf numFmtId="174" fontId="12" fillId="32" borderId="16" xfId="0" applyNumberFormat="1" applyFont="1" applyFill="1" applyBorder="1" applyAlignment="1">
      <alignment horizontal="right" vertical="top"/>
    </xf>
    <xf numFmtId="49" fontId="12" fillId="32" borderId="16" xfId="0" applyNumberFormat="1" applyFont="1" applyFill="1" applyBorder="1" applyAlignment="1">
      <alignment horizontal="center" vertical="top" wrapText="1"/>
    </xf>
    <xf numFmtId="49" fontId="12" fillId="32" borderId="16" xfId="0" applyNumberFormat="1" applyFont="1" applyFill="1" applyBorder="1" applyAlignment="1">
      <alignment horizontal="left" vertical="top" wrapText="1"/>
    </xf>
    <xf numFmtId="0" fontId="11" fillId="33" borderId="11" xfId="54" applyFont="1" applyFill="1" applyBorder="1" applyAlignment="1">
      <alignment horizontal="center" vertical="center" wrapText="1"/>
      <protection/>
    </xf>
    <xf numFmtId="174" fontId="11" fillId="33" borderId="11" xfId="54" applyNumberFormat="1" applyFont="1" applyFill="1" applyBorder="1" applyAlignment="1">
      <alignment horizontal="center" vertical="top"/>
      <protection/>
    </xf>
    <xf numFmtId="174" fontId="11" fillId="33" borderId="16" xfId="54" applyNumberFormat="1" applyFont="1" applyFill="1" applyBorder="1" applyAlignment="1">
      <alignment horizontal="center" vertical="top"/>
      <protection/>
    </xf>
    <xf numFmtId="0" fontId="0" fillId="33" borderId="0" xfId="54" applyFill="1">
      <alignment/>
      <protection/>
    </xf>
    <xf numFmtId="174" fontId="11" fillId="32" borderId="16" xfId="54" applyNumberFormat="1" applyFont="1" applyFill="1" applyBorder="1" applyAlignment="1">
      <alignment horizontal="center" vertical="top"/>
      <protection/>
    </xf>
    <xf numFmtId="0" fontId="0" fillId="32" borderId="0" xfId="54" applyFill="1">
      <alignment/>
      <protection/>
    </xf>
    <xf numFmtId="0" fontId="11" fillId="32" borderId="11" xfId="54" applyFont="1" applyFill="1" applyBorder="1" applyAlignment="1">
      <alignment vertical="top" wrapText="1"/>
      <protection/>
    </xf>
    <xf numFmtId="182" fontId="137" fillId="32" borderId="11" xfId="54" applyNumberFormat="1" applyFont="1" applyFill="1" applyBorder="1" applyAlignment="1">
      <alignment horizontal="center" vertical="center" wrapText="1"/>
      <protection/>
    </xf>
    <xf numFmtId="182" fontId="138" fillId="32" borderId="11" xfId="54" applyNumberFormat="1" applyFont="1" applyFill="1" applyBorder="1" applyAlignment="1">
      <alignment horizontal="center" vertical="center" wrapText="1"/>
      <protection/>
    </xf>
    <xf numFmtId="0" fontId="143" fillId="0" borderId="0" xfId="0" applyFont="1" applyFill="1" applyAlignment="1">
      <alignment horizontal="left"/>
    </xf>
    <xf numFmtId="174" fontId="13" fillId="32" borderId="11" xfId="0" applyNumberFormat="1" applyFont="1" applyFill="1" applyBorder="1" applyAlignment="1">
      <alignment horizontal="right" vertical="top"/>
    </xf>
    <xf numFmtId="49" fontId="12" fillId="32" borderId="11" xfId="0" applyNumberFormat="1" applyFont="1" applyFill="1" applyBorder="1" applyAlignment="1">
      <alignment horizontal="right" vertical="top" wrapText="1"/>
    </xf>
    <xf numFmtId="174" fontId="126" fillId="32" borderId="11" xfId="0" applyNumberFormat="1" applyFont="1" applyFill="1" applyBorder="1" applyAlignment="1">
      <alignment horizontal="right" vertical="top"/>
    </xf>
    <xf numFmtId="174" fontId="126" fillId="32" borderId="11" xfId="0" applyNumberFormat="1" applyFont="1" applyFill="1" applyBorder="1" applyAlignment="1">
      <alignment horizontal="right"/>
    </xf>
    <xf numFmtId="174" fontId="125" fillId="6" borderId="11" xfId="0" applyNumberFormat="1" applyFont="1" applyFill="1" applyBorder="1" applyAlignment="1">
      <alignment horizontal="right" vertical="top"/>
    </xf>
    <xf numFmtId="174" fontId="126" fillId="6" borderId="11" xfId="0" applyNumberFormat="1" applyFont="1" applyFill="1" applyBorder="1" applyAlignment="1">
      <alignment horizontal="right" vertical="top"/>
    </xf>
    <xf numFmtId="0" fontId="131" fillId="32" borderId="11" xfId="0" applyFont="1" applyFill="1" applyBorder="1" applyAlignment="1">
      <alignment horizontal="left" vertical="center" wrapText="1"/>
    </xf>
    <xf numFmtId="0" fontId="8" fillId="32" borderId="11" xfId="0" applyFont="1" applyFill="1" applyBorder="1" applyAlignment="1">
      <alignment horizontal="left" vertical="center" wrapText="1"/>
    </xf>
    <xf numFmtId="174" fontId="8" fillId="32" borderId="11" xfId="54" applyNumberFormat="1" applyFont="1" applyFill="1" applyBorder="1" applyAlignment="1">
      <alignment horizontal="center" vertical="center" wrapText="1"/>
      <protection/>
    </xf>
    <xf numFmtId="174" fontId="11" fillId="32" borderId="11" xfId="54" applyNumberFormat="1" applyFont="1" applyFill="1" applyBorder="1" applyAlignment="1">
      <alignment horizontal="center" vertical="top"/>
      <protection/>
    </xf>
    <xf numFmtId="174" fontId="10" fillId="32" borderId="11" xfId="54" applyNumberFormat="1" applyFont="1" applyFill="1" applyBorder="1" applyAlignment="1">
      <alignment horizontal="center" vertical="top"/>
      <protection/>
    </xf>
    <xf numFmtId="49" fontId="14" fillId="0" borderId="13" xfId="0" applyNumberFormat="1" applyFont="1" applyFill="1" applyBorder="1" applyAlignment="1">
      <alignment horizontal="center" vertical="top"/>
    </xf>
    <xf numFmtId="0" fontId="126" fillId="0" borderId="16" xfId="0" applyFont="1" applyBorder="1" applyAlignment="1">
      <alignment horizontal="center" vertical="top"/>
    </xf>
    <xf numFmtId="49" fontId="12" fillId="32" borderId="11" xfId="0" applyNumberFormat="1" applyFont="1" applyFill="1" applyBorder="1" applyAlignment="1">
      <alignment horizontal="left" vertical="top"/>
    </xf>
    <xf numFmtId="0" fontId="12" fillId="32" borderId="11" xfId="0" applyFont="1" applyFill="1" applyBorder="1" applyAlignment="1">
      <alignment horizontal="center" vertical="top"/>
    </xf>
    <xf numFmtId="0" fontId="126" fillId="32" borderId="11" xfId="0" applyFont="1" applyFill="1" applyBorder="1" applyAlignment="1">
      <alignment horizontal="left" vertical="top" wrapText="1"/>
    </xf>
    <xf numFmtId="174" fontId="13" fillId="32" borderId="11" xfId="0" applyNumberFormat="1" applyFont="1" applyFill="1" applyBorder="1" applyAlignment="1">
      <alignment horizontal="center" vertical="top"/>
    </xf>
    <xf numFmtId="0" fontId="12" fillId="32" borderId="11" xfId="0" applyFont="1" applyFill="1" applyBorder="1" applyAlignment="1">
      <alignment horizontal="left" vertical="top"/>
    </xf>
    <xf numFmtId="0" fontId="11" fillId="0" borderId="0" xfId="0" applyFont="1" applyFill="1" applyAlignment="1">
      <alignment horizontal="justify" vertical="center"/>
    </xf>
    <xf numFmtId="0" fontId="144" fillId="0" borderId="11" xfId="0" applyFont="1" applyFill="1" applyBorder="1" applyAlignment="1">
      <alignment horizontal="left" vertical="center" wrapText="1"/>
    </xf>
    <xf numFmtId="0" fontId="122" fillId="38" borderId="0" xfId="0" applyFont="1" applyFill="1" applyAlignment="1">
      <alignment/>
    </xf>
    <xf numFmtId="0" fontId="0" fillId="38" borderId="0" xfId="0" applyFill="1" applyAlignment="1">
      <alignment/>
    </xf>
    <xf numFmtId="174" fontId="11" fillId="32" borderId="11" xfId="54" applyNumberFormat="1" applyFont="1" applyFill="1" applyBorder="1" applyAlignment="1">
      <alignment horizontal="center" vertical="center"/>
      <protection/>
    </xf>
    <xf numFmtId="174" fontId="11" fillId="32" borderId="11" xfId="54" applyNumberFormat="1" applyFont="1" applyFill="1" applyBorder="1" applyAlignment="1">
      <alignment horizontal="center" vertical="center"/>
      <protection/>
    </xf>
    <xf numFmtId="174" fontId="11" fillId="32" borderId="11" xfId="54" applyNumberFormat="1" applyFont="1" applyFill="1" applyBorder="1" applyAlignment="1">
      <alignment horizontal="center" vertical="center"/>
      <protection/>
    </xf>
    <xf numFmtId="3" fontId="10" fillId="32" borderId="11" xfId="54" applyNumberFormat="1" applyFont="1" applyFill="1" applyBorder="1" applyAlignment="1">
      <alignment horizontal="center" vertical="top"/>
      <protection/>
    </xf>
    <xf numFmtId="185" fontId="102" fillId="0" borderId="0" xfId="54" applyNumberFormat="1" applyFont="1">
      <alignment/>
      <protection/>
    </xf>
    <xf numFmtId="0" fontId="26" fillId="0" borderId="0" xfId="54" applyFont="1">
      <alignment/>
      <protection/>
    </xf>
    <xf numFmtId="0" fontId="131" fillId="36" borderId="11" xfId="0" applyFont="1" applyFill="1" applyBorder="1" applyAlignment="1">
      <alignment horizontal="left" vertical="center" wrapText="1"/>
    </xf>
    <xf numFmtId="49" fontId="132" fillId="0" borderId="11" xfId="0" applyNumberFormat="1" applyFont="1" applyFill="1" applyBorder="1" applyAlignment="1">
      <alignment horizontal="center" vertical="center" wrapText="1"/>
    </xf>
    <xf numFmtId="0" fontId="133" fillId="0" borderId="11" xfId="0" applyFont="1" applyFill="1" applyBorder="1" applyAlignment="1">
      <alignment vertical="center" wrapText="1"/>
    </xf>
    <xf numFmtId="0" fontId="11" fillId="0" borderId="11" xfId="0" applyFont="1" applyFill="1" applyBorder="1" applyAlignment="1">
      <alignment vertical="center" wrapText="1"/>
    </xf>
    <xf numFmtId="0" fontId="67" fillId="0" borderId="0" xfId="0" applyFont="1" applyFill="1" applyAlignment="1">
      <alignment/>
    </xf>
    <xf numFmtId="0" fontId="11" fillId="0" borderId="0" xfId="0" applyFont="1" applyFill="1" applyAlignment="1">
      <alignment vertical="top" wrapText="1"/>
    </xf>
    <xf numFmtId="49" fontId="25" fillId="0" borderId="11" xfId="0" applyNumberFormat="1" applyFont="1" applyFill="1" applyBorder="1" applyAlignment="1">
      <alignment horizontal="center" vertical="center" wrapText="1"/>
    </xf>
    <xf numFmtId="0" fontId="128" fillId="0" borderId="11" xfId="0" applyFont="1" applyFill="1" applyBorder="1" applyAlignment="1">
      <alignment vertical="center" wrapText="1"/>
    </xf>
    <xf numFmtId="0" fontId="131" fillId="36" borderId="16" xfId="0" applyFont="1" applyFill="1" applyBorder="1" applyAlignment="1">
      <alignment horizontal="left" vertical="center" wrapText="1"/>
    </xf>
    <xf numFmtId="0" fontId="17" fillId="0" borderId="0" xfId="0" applyFont="1" applyFill="1" applyBorder="1" applyAlignment="1">
      <alignment/>
    </xf>
    <xf numFmtId="0" fontId="144" fillId="36" borderId="11" xfId="0" applyFont="1" applyFill="1" applyBorder="1" applyAlignment="1">
      <alignment horizontal="left" vertical="center" wrapText="1"/>
    </xf>
    <xf numFmtId="0" fontId="0" fillId="0" borderId="0" xfId="0" applyFill="1" applyBorder="1" applyAlignment="1">
      <alignment/>
    </xf>
    <xf numFmtId="0" fontId="132" fillId="36" borderId="11" xfId="0" applyFont="1" applyFill="1" applyBorder="1" applyAlignment="1">
      <alignment horizontal="left" vertical="center" wrapText="1"/>
    </xf>
    <xf numFmtId="4" fontId="8" fillId="0" borderId="11" xfId="54" applyNumberFormat="1" applyFont="1" applyFill="1" applyBorder="1" applyAlignment="1">
      <alignment horizontal="center" vertical="center"/>
      <protection/>
    </xf>
    <xf numFmtId="174" fontId="8" fillId="0" borderId="11" xfId="54" applyNumberFormat="1" applyFont="1" applyFill="1" applyBorder="1" applyAlignment="1">
      <alignment horizontal="left" vertical="center" wrapText="1"/>
      <protection/>
    </xf>
    <xf numFmtId="2" fontId="8" fillId="0" borderId="11" xfId="54" applyNumberFormat="1" applyFont="1" applyFill="1" applyBorder="1" applyAlignment="1">
      <alignment horizontal="center" vertical="center"/>
      <protection/>
    </xf>
    <xf numFmtId="0" fontId="141" fillId="0" borderId="11" xfId="54" applyNumberFormat="1" applyFont="1" applyFill="1" applyBorder="1" applyAlignment="1">
      <alignment horizontal="center" vertical="center"/>
      <protection/>
    </xf>
    <xf numFmtId="4" fontId="8" fillId="0" borderId="11" xfId="54" applyNumberFormat="1" applyFont="1" applyFill="1" applyBorder="1" applyAlignment="1">
      <alignment vertical="center" wrapText="1"/>
      <protection/>
    </xf>
    <xf numFmtId="0" fontId="145" fillId="0" borderId="0" xfId="0" applyFont="1" applyAlignment="1">
      <alignment horizontal="justify" vertical="center" wrapText="1"/>
    </xf>
    <xf numFmtId="174" fontId="141" fillId="0" borderId="11" xfId="54" applyNumberFormat="1" applyFont="1" applyFill="1" applyBorder="1" applyAlignment="1">
      <alignment horizontal="left" vertical="center" wrapText="1"/>
      <protection/>
    </xf>
    <xf numFmtId="4" fontId="8" fillId="0" borderId="11" xfId="54" applyNumberFormat="1" applyFont="1" applyFill="1" applyBorder="1" applyAlignment="1">
      <alignment horizontal="center" vertical="center" wrapText="1"/>
      <protection/>
    </xf>
    <xf numFmtId="0" fontId="7" fillId="33" borderId="12" xfId="54" applyFont="1" applyFill="1" applyBorder="1" applyAlignment="1">
      <alignment vertical="center"/>
      <protection/>
    </xf>
    <xf numFmtId="0" fontId="8" fillId="0" borderId="11" xfId="54" applyFont="1" applyFill="1" applyBorder="1" applyAlignment="1">
      <alignment vertical="center" wrapText="1"/>
      <protection/>
    </xf>
    <xf numFmtId="0" fontId="127" fillId="0" borderId="11" xfId="54" applyFont="1" applyFill="1" applyBorder="1" applyAlignment="1">
      <alignment vertical="center"/>
      <protection/>
    </xf>
    <xf numFmtId="0" fontId="8" fillId="0" borderId="11" xfId="0" applyFont="1" applyFill="1" applyBorder="1" applyAlignment="1">
      <alignment horizontal="justify" vertical="center"/>
    </xf>
    <xf numFmtId="0" fontId="7" fillId="33" borderId="12" xfId="54" applyFont="1" applyFill="1" applyBorder="1" applyAlignment="1">
      <alignment vertical="center" wrapText="1"/>
      <protection/>
    </xf>
    <xf numFmtId="180" fontId="39" fillId="0" borderId="11" xfId="54" applyNumberFormat="1" applyFont="1" applyFill="1" applyBorder="1" applyAlignment="1">
      <alignment horizontal="center" vertical="center"/>
      <protection/>
    </xf>
    <xf numFmtId="174" fontId="8" fillId="0" borderId="11" xfId="54" applyNumberFormat="1" applyFont="1" applyFill="1" applyBorder="1" applyAlignment="1">
      <alignment horizontal="left" wrapText="1"/>
      <protection/>
    </xf>
    <xf numFmtId="182" fontId="141" fillId="0" borderId="11" xfId="54" applyNumberFormat="1" applyFont="1" applyFill="1" applyBorder="1" applyAlignment="1">
      <alignment horizontal="center" vertical="center"/>
      <protection/>
    </xf>
    <xf numFmtId="0" fontId="8" fillId="0" borderId="11" xfId="0" applyFont="1" applyFill="1" applyBorder="1" applyAlignment="1">
      <alignment horizontal="left" vertical="center" wrapText="1"/>
    </xf>
    <xf numFmtId="0" fontId="141" fillId="32" borderId="11" xfId="54" applyFont="1" applyFill="1" applyBorder="1" applyAlignment="1">
      <alignment horizontal="center" vertical="center"/>
      <protection/>
    </xf>
    <xf numFmtId="0" fontId="141" fillId="32" borderId="11" xfId="54" applyFont="1" applyFill="1" applyBorder="1">
      <alignment/>
      <protection/>
    </xf>
    <xf numFmtId="174" fontId="141" fillId="32" borderId="11" xfId="54" applyNumberFormat="1" applyFont="1" applyFill="1" applyBorder="1" applyAlignment="1">
      <alignment horizontal="center" vertical="center"/>
      <protection/>
    </xf>
    <xf numFmtId="0" fontId="8" fillId="32" borderId="11" xfId="54" applyFont="1" applyFill="1" applyBorder="1">
      <alignment/>
      <protection/>
    </xf>
    <xf numFmtId="2" fontId="8" fillId="32" borderId="11" xfId="54" applyNumberFormat="1" applyFont="1" applyFill="1" applyBorder="1" applyAlignment="1">
      <alignment horizontal="center" vertical="center"/>
      <protection/>
    </xf>
    <xf numFmtId="2" fontId="141" fillId="32" borderId="11" xfId="54" applyNumberFormat="1" applyFont="1" applyFill="1" applyBorder="1" applyAlignment="1">
      <alignment horizontal="center" vertical="center"/>
      <protection/>
    </xf>
    <xf numFmtId="174" fontId="8" fillId="32" borderId="11" xfId="54" applyNumberFormat="1" applyFont="1" applyFill="1" applyBorder="1" applyAlignment="1">
      <alignment horizontal="center" vertical="center"/>
      <protection/>
    </xf>
    <xf numFmtId="0" fontId="39" fillId="32" borderId="11" xfId="54" applyFont="1" applyFill="1" applyBorder="1">
      <alignment/>
      <protection/>
    </xf>
    <xf numFmtId="0" fontId="127" fillId="32" borderId="0" xfId="54" applyFont="1" applyFill="1">
      <alignment/>
      <protection/>
    </xf>
    <xf numFmtId="180" fontId="8" fillId="32" borderId="11" xfId="54" applyNumberFormat="1" applyFont="1" applyFill="1" applyBorder="1" applyAlignment="1">
      <alignment horizontal="center" vertical="center"/>
      <protection/>
    </xf>
    <xf numFmtId="180" fontId="39" fillId="32" borderId="11" xfId="54" applyNumberFormat="1" applyFont="1" applyFill="1" applyBorder="1" applyAlignment="1">
      <alignment horizontal="center" vertical="center"/>
      <protection/>
    </xf>
    <xf numFmtId="2" fontId="39" fillId="32" borderId="11" xfId="54" applyNumberFormat="1" applyFont="1" applyFill="1" applyBorder="1" applyAlignment="1">
      <alignment horizontal="center" vertical="center"/>
      <protection/>
    </xf>
    <xf numFmtId="49" fontId="8" fillId="32" borderId="11" xfId="54" applyNumberFormat="1" applyFont="1" applyFill="1" applyBorder="1" applyAlignment="1">
      <alignment horizontal="center" vertical="center" wrapText="1"/>
      <protection/>
    </xf>
    <xf numFmtId="0" fontId="8" fillId="32" borderId="11" xfId="54" applyFont="1" applyFill="1" applyBorder="1" applyAlignment="1">
      <alignment horizontal="center" vertical="center" wrapText="1"/>
      <protection/>
    </xf>
    <xf numFmtId="0" fontId="8" fillId="32" borderId="11" xfId="54" applyFont="1" applyFill="1" applyBorder="1" applyAlignment="1">
      <alignment horizontal="left" vertical="center" wrapText="1"/>
      <protection/>
    </xf>
    <xf numFmtId="174" fontId="141" fillId="32" borderId="11" xfId="54" applyNumberFormat="1" applyFont="1" applyFill="1" applyBorder="1" applyAlignment="1">
      <alignment horizontal="center" vertical="center" wrapText="1"/>
      <protection/>
    </xf>
    <xf numFmtId="182" fontId="8" fillId="0" borderId="11" xfId="54" applyNumberFormat="1" applyFont="1" applyFill="1" applyBorder="1" applyAlignment="1">
      <alignment horizontal="center" vertical="center" wrapText="1"/>
      <protection/>
    </xf>
    <xf numFmtId="182" fontId="8" fillId="0" borderId="11" xfId="54" applyNumberFormat="1" applyFont="1" applyFill="1" applyBorder="1" applyAlignment="1">
      <alignment vertical="top" wrapText="1"/>
      <protection/>
    </xf>
    <xf numFmtId="2" fontId="8" fillId="0" borderId="11" xfId="54" applyNumberFormat="1" applyFont="1" applyFill="1" applyBorder="1">
      <alignment/>
      <protection/>
    </xf>
    <xf numFmtId="182" fontId="8" fillId="0" borderId="11" xfId="54" applyNumberFormat="1" applyFont="1" applyFill="1" applyBorder="1" applyAlignment="1">
      <alignment wrapText="1"/>
      <protection/>
    </xf>
    <xf numFmtId="0" fontId="35" fillId="32" borderId="11" xfId="54" applyFont="1" applyFill="1" applyBorder="1" applyAlignment="1">
      <alignment horizontal="center" vertical="center" wrapText="1"/>
      <protection/>
    </xf>
    <xf numFmtId="182" fontId="35" fillId="32" borderId="11" xfId="54" applyNumberFormat="1" applyFont="1" applyFill="1" applyBorder="1" applyAlignment="1">
      <alignment horizontal="center" vertical="center" wrapText="1"/>
      <protection/>
    </xf>
    <xf numFmtId="0" fontId="35" fillId="32" borderId="16" xfId="54" applyFont="1" applyFill="1" applyBorder="1" applyAlignment="1">
      <alignment horizontal="center" vertical="center" wrapText="1"/>
      <protection/>
    </xf>
    <xf numFmtId="0" fontId="37" fillId="32" borderId="0" xfId="54" applyFont="1" applyFill="1" applyAlignment="1">
      <alignment horizontal="center" vertical="center"/>
      <protection/>
    </xf>
    <xf numFmtId="0" fontId="39" fillId="32" borderId="11" xfId="54" applyFont="1" applyFill="1" applyBorder="1" applyAlignment="1">
      <alignment horizontal="center" vertical="center" wrapText="1"/>
      <protection/>
    </xf>
    <xf numFmtId="0" fontId="146" fillId="0" borderId="0" xfId="54" applyFont="1">
      <alignment/>
      <protection/>
    </xf>
    <xf numFmtId="0" fontId="147" fillId="0" borderId="0" xfId="54" applyFont="1">
      <alignment/>
      <protection/>
    </xf>
    <xf numFmtId="0" fontId="148" fillId="0" borderId="0" xfId="54" applyFont="1">
      <alignment/>
      <protection/>
    </xf>
    <xf numFmtId="182" fontId="137" fillId="0" borderId="11" xfId="54" applyNumberFormat="1" applyFont="1" applyFill="1" applyBorder="1" applyAlignment="1">
      <alignment horizontal="center" vertical="center" wrapText="1"/>
      <protection/>
    </xf>
    <xf numFmtId="182" fontId="138" fillId="0" borderId="11" xfId="54" applyNumberFormat="1" applyFont="1" applyFill="1" applyBorder="1" applyAlignment="1">
      <alignment horizontal="center" vertical="center" wrapText="1"/>
      <protection/>
    </xf>
    <xf numFmtId="0" fontId="138" fillId="0" borderId="11" xfId="54" applyFont="1" applyFill="1" applyBorder="1" applyAlignment="1">
      <alignment horizontal="center" vertical="center" wrapText="1"/>
      <protection/>
    </xf>
    <xf numFmtId="0" fontId="37" fillId="0" borderId="11" xfId="54" applyFont="1" applyFill="1" applyBorder="1" applyAlignment="1">
      <alignment horizontal="left" vertical="center" wrapText="1"/>
      <protection/>
    </xf>
    <xf numFmtId="182" fontId="138" fillId="0" borderId="16" xfId="54" applyNumberFormat="1" applyFont="1" applyFill="1" applyBorder="1" applyAlignment="1">
      <alignment horizontal="center" vertical="center" wrapText="1"/>
      <protection/>
    </xf>
    <xf numFmtId="0" fontId="12" fillId="0" borderId="11" xfId="0" applyFont="1" applyFill="1" applyBorder="1" applyAlignment="1">
      <alignment horizontal="left" vertical="top" wrapText="1"/>
    </xf>
    <xf numFmtId="0" fontId="0" fillId="0" borderId="11" xfId="0" applyBorder="1" applyAlignment="1">
      <alignment horizontal="left" vertical="top" wrapText="1"/>
    </xf>
    <xf numFmtId="49" fontId="12" fillId="0" borderId="11" xfId="0" applyNumberFormat="1" applyFont="1" applyFill="1" applyBorder="1" applyAlignment="1">
      <alignment horizontal="center" vertical="top"/>
    </xf>
    <xf numFmtId="0" fontId="0" fillId="0" borderId="11" xfId="0" applyBorder="1" applyAlignment="1">
      <alignment horizontal="center" vertical="top"/>
    </xf>
    <xf numFmtId="49" fontId="14" fillId="0" borderId="11" xfId="0" applyNumberFormat="1" applyFont="1" applyFill="1" applyBorder="1" applyAlignment="1">
      <alignment horizontal="center" vertical="top"/>
    </xf>
    <xf numFmtId="49" fontId="126" fillId="0" borderId="11" xfId="0" applyNumberFormat="1" applyFont="1" applyFill="1" applyBorder="1" applyAlignment="1">
      <alignment horizontal="center" vertical="top"/>
    </xf>
    <xf numFmtId="0" fontId="0" fillId="0" borderId="11" xfId="0" applyBorder="1" applyAlignment="1">
      <alignment/>
    </xf>
    <xf numFmtId="0" fontId="126" fillId="0" borderId="13" xfId="0" applyFont="1" applyFill="1" applyBorder="1" applyAlignment="1">
      <alignment vertical="top" wrapText="1"/>
    </xf>
    <xf numFmtId="0" fontId="126" fillId="0" borderId="16" xfId="0" applyFont="1" applyFill="1" applyBorder="1" applyAlignment="1">
      <alignment vertical="top" wrapText="1"/>
    </xf>
    <xf numFmtId="0" fontId="126" fillId="0" borderId="13" xfId="0" applyFont="1" applyFill="1" applyBorder="1" applyAlignment="1">
      <alignment horizontal="left" vertical="center" wrapText="1"/>
    </xf>
    <xf numFmtId="0" fontId="126" fillId="0" borderId="15" xfId="0" applyFont="1" applyFill="1" applyBorder="1" applyAlignment="1">
      <alignment horizontal="left" vertical="center" wrapText="1"/>
    </xf>
    <xf numFmtId="0" fontId="126" fillId="0" borderId="16" xfId="0" applyFont="1" applyFill="1" applyBorder="1" applyAlignment="1">
      <alignment horizontal="left" vertical="center" wrapText="1"/>
    </xf>
    <xf numFmtId="0" fontId="12" fillId="0" borderId="13"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3" xfId="0" applyFont="1" applyFill="1" applyBorder="1" applyAlignment="1">
      <alignment vertical="top" wrapText="1"/>
    </xf>
    <xf numFmtId="0" fontId="12" fillId="0" borderId="15" xfId="0" applyFont="1" applyFill="1" applyBorder="1" applyAlignment="1">
      <alignment vertical="top" wrapText="1"/>
    </xf>
    <xf numFmtId="0" fontId="12" fillId="0" borderId="16" xfId="0" applyFont="1" applyFill="1" applyBorder="1" applyAlignment="1">
      <alignment vertical="top" wrapText="1"/>
    </xf>
    <xf numFmtId="49" fontId="126" fillId="0" borderId="13" xfId="0" applyNumberFormat="1" applyFont="1" applyFill="1" applyBorder="1" applyAlignment="1">
      <alignment vertical="top"/>
    </xf>
    <xf numFmtId="49" fontId="126" fillId="0" borderId="15" xfId="0" applyNumberFormat="1" applyFont="1" applyFill="1" applyBorder="1" applyAlignment="1">
      <alignment vertical="top"/>
    </xf>
    <xf numFmtId="49" fontId="126" fillId="0" borderId="16" xfId="0" applyNumberFormat="1" applyFont="1" applyFill="1" applyBorder="1" applyAlignment="1">
      <alignment vertical="top"/>
    </xf>
    <xf numFmtId="49" fontId="12" fillId="0" borderId="13" xfId="0" applyNumberFormat="1" applyFont="1" applyFill="1" applyBorder="1" applyAlignment="1">
      <alignment horizontal="center" vertical="top" wrapText="1"/>
    </xf>
    <xf numFmtId="49" fontId="12" fillId="0" borderId="15" xfId="0" applyNumberFormat="1" applyFont="1" applyFill="1" applyBorder="1" applyAlignment="1">
      <alignment horizontal="center" vertical="top" wrapText="1"/>
    </xf>
    <xf numFmtId="49" fontId="12" fillId="0" borderId="16" xfId="0" applyNumberFormat="1" applyFont="1" applyFill="1" applyBorder="1" applyAlignment="1">
      <alignment horizontal="center" vertical="top" wrapText="1"/>
    </xf>
    <xf numFmtId="0" fontId="126" fillId="0" borderId="13" xfId="0" applyFont="1" applyFill="1" applyBorder="1" applyAlignment="1">
      <alignment vertical="top"/>
    </xf>
    <xf numFmtId="0" fontId="126" fillId="0" borderId="15" xfId="0" applyFont="1" applyFill="1" applyBorder="1" applyAlignment="1">
      <alignment vertical="top"/>
    </xf>
    <xf numFmtId="0" fontId="126" fillId="0" borderId="16" xfId="0" applyFont="1" applyFill="1" applyBorder="1" applyAlignment="1">
      <alignment vertical="top"/>
    </xf>
    <xf numFmtId="49" fontId="12" fillId="0" borderId="13" xfId="0" applyNumberFormat="1" applyFont="1" applyFill="1" applyBorder="1" applyAlignment="1">
      <alignment horizontal="center" vertical="top"/>
    </xf>
    <xf numFmtId="49" fontId="12" fillId="0" borderId="15" xfId="0" applyNumberFormat="1" applyFont="1" applyFill="1" applyBorder="1" applyAlignment="1">
      <alignment horizontal="center" vertical="top"/>
    </xf>
    <xf numFmtId="49" fontId="12" fillId="0" borderId="16" xfId="0" applyNumberFormat="1" applyFont="1" applyFill="1" applyBorder="1" applyAlignment="1">
      <alignment horizontal="center" vertical="top"/>
    </xf>
    <xf numFmtId="49" fontId="13" fillId="6" borderId="13" xfId="0" applyNumberFormat="1" applyFont="1" applyFill="1" applyBorder="1" applyAlignment="1">
      <alignment horizontal="center" vertical="top"/>
    </xf>
    <xf numFmtId="49" fontId="13" fillId="6" borderId="16" xfId="0" applyNumberFormat="1" applyFont="1" applyFill="1" applyBorder="1" applyAlignment="1">
      <alignment horizontal="center" vertical="top"/>
    </xf>
    <xf numFmtId="49" fontId="12" fillId="32" borderId="13" xfId="0" applyNumberFormat="1" applyFont="1" applyFill="1" applyBorder="1" applyAlignment="1">
      <alignment horizontal="center" vertical="top"/>
    </xf>
    <xf numFmtId="49" fontId="12" fillId="32" borderId="15" xfId="0" applyNumberFormat="1" applyFont="1" applyFill="1" applyBorder="1" applyAlignment="1">
      <alignment horizontal="center" vertical="top"/>
    </xf>
    <xf numFmtId="49" fontId="12" fillId="32" borderId="16" xfId="0" applyNumberFormat="1" applyFont="1" applyFill="1" applyBorder="1" applyAlignment="1">
      <alignment horizontal="center" vertical="top"/>
    </xf>
    <xf numFmtId="0" fontId="12" fillId="0" borderId="15" xfId="0" applyFont="1" applyFill="1" applyBorder="1" applyAlignment="1">
      <alignment horizontal="left" vertical="top" wrapText="1"/>
    </xf>
    <xf numFmtId="0" fontId="0" fillId="0" borderId="15" xfId="0" applyBorder="1" applyAlignment="1">
      <alignment horizontal="center" vertical="top"/>
    </xf>
    <xf numFmtId="0" fontId="0" fillId="0" borderId="16" xfId="0" applyBorder="1" applyAlignment="1">
      <alignment horizontal="center" vertical="top"/>
    </xf>
    <xf numFmtId="0" fontId="12" fillId="32" borderId="13" xfId="0" applyFont="1" applyFill="1" applyBorder="1" applyAlignment="1">
      <alignment horizontal="left" vertical="top" wrapText="1"/>
    </xf>
    <xf numFmtId="0" fontId="0" fillId="0" borderId="15" xfId="0" applyBorder="1" applyAlignment="1">
      <alignment/>
    </xf>
    <xf numFmtId="0" fontId="0" fillId="0" borderId="16" xfId="0" applyBorder="1" applyAlignment="1">
      <alignment/>
    </xf>
    <xf numFmtId="49" fontId="13" fillId="6" borderId="15" xfId="0" applyNumberFormat="1" applyFont="1" applyFill="1" applyBorder="1" applyAlignment="1">
      <alignment horizontal="center" vertical="top"/>
    </xf>
    <xf numFmtId="0" fontId="13" fillId="6" borderId="13"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2" fillId="32" borderId="15" xfId="0" applyFont="1" applyFill="1" applyBorder="1" applyAlignment="1">
      <alignment horizontal="left" vertical="top" wrapText="1"/>
    </xf>
    <xf numFmtId="0" fontId="12" fillId="32" borderId="16" xfId="0" applyFont="1" applyFill="1" applyBorder="1" applyAlignment="1">
      <alignment horizontal="left" vertical="top" wrapText="1"/>
    </xf>
    <xf numFmtId="0" fontId="126" fillId="0" borderId="15" xfId="0" applyFont="1" applyFill="1" applyBorder="1" applyAlignment="1">
      <alignment vertical="top" wrapText="1"/>
    </xf>
    <xf numFmtId="0" fontId="13" fillId="6" borderId="13"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25" fillId="6" borderId="13" xfId="0" applyFont="1" applyFill="1" applyBorder="1" applyAlignment="1">
      <alignment horizontal="left" vertical="top" wrapText="1"/>
    </xf>
    <xf numFmtId="0" fontId="125" fillId="6" borderId="15" xfId="0" applyFont="1" applyFill="1" applyBorder="1" applyAlignment="1">
      <alignment horizontal="left" vertical="top" wrapText="1"/>
    </xf>
    <xf numFmtId="0" fontId="125" fillId="6" borderId="16" xfId="0" applyFont="1" applyFill="1" applyBorder="1" applyAlignment="1">
      <alignment horizontal="left" vertical="top" wrapText="1"/>
    </xf>
    <xf numFmtId="0" fontId="126" fillId="32" borderId="13" xfId="0" applyFont="1" applyFill="1" applyBorder="1" applyAlignment="1">
      <alignment vertical="top"/>
    </xf>
    <xf numFmtId="0" fontId="126" fillId="32" borderId="16" xfId="0" applyFont="1" applyFill="1" applyBorder="1" applyAlignment="1">
      <alignment vertical="top"/>
    </xf>
    <xf numFmtId="0" fontId="20" fillId="0" borderId="13"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3"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126" fillId="32" borderId="13" xfId="0" applyFont="1" applyFill="1" applyBorder="1" applyAlignment="1">
      <alignment horizontal="left" vertical="top"/>
    </xf>
    <xf numFmtId="0" fontId="126" fillId="32" borderId="16" xfId="0" applyFont="1" applyFill="1" applyBorder="1" applyAlignment="1">
      <alignment horizontal="left" vertical="top"/>
    </xf>
    <xf numFmtId="49" fontId="20" fillId="0" borderId="13" xfId="0" applyNumberFormat="1" applyFont="1" applyFill="1" applyBorder="1" applyAlignment="1">
      <alignment horizontal="center" vertical="top"/>
    </xf>
    <xf numFmtId="49" fontId="20" fillId="0" borderId="15"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12" fillId="0" borderId="13" xfId="0" applyFont="1" applyFill="1" applyBorder="1" applyAlignment="1">
      <alignment vertical="center" wrapText="1"/>
    </xf>
    <xf numFmtId="0" fontId="12" fillId="0" borderId="15" xfId="0" applyFont="1" applyFill="1" applyBorder="1" applyAlignment="1">
      <alignment vertical="center" wrapText="1"/>
    </xf>
    <xf numFmtId="49" fontId="12" fillId="0" borderId="13" xfId="0" applyNumberFormat="1" applyFont="1" applyFill="1" applyBorder="1" applyAlignment="1">
      <alignment horizontal="center" vertical="center"/>
    </xf>
    <xf numFmtId="0" fontId="0" fillId="0" borderId="16" xfId="0" applyBorder="1" applyAlignment="1">
      <alignment horizontal="center" vertical="center"/>
    </xf>
    <xf numFmtId="49" fontId="20" fillId="32" borderId="13" xfId="0" applyNumberFormat="1" applyFont="1" applyFill="1" applyBorder="1" applyAlignment="1">
      <alignment horizontal="center" vertical="top"/>
    </xf>
    <xf numFmtId="49" fontId="20" fillId="32" borderId="16" xfId="0" applyNumberFormat="1" applyFont="1" applyFill="1" applyBorder="1" applyAlignment="1">
      <alignment horizontal="center" vertical="top"/>
    </xf>
    <xf numFmtId="0" fontId="20" fillId="32" borderId="13" xfId="0" applyFont="1" applyFill="1" applyBorder="1" applyAlignment="1">
      <alignment horizontal="left" vertical="top" wrapText="1"/>
    </xf>
    <xf numFmtId="0" fontId="20" fillId="32" borderId="16" xfId="0" applyFont="1" applyFill="1" applyBorder="1" applyAlignment="1">
      <alignment horizontal="left" vertical="top" wrapText="1"/>
    </xf>
    <xf numFmtId="49" fontId="13" fillId="0" borderId="13" xfId="0" applyNumberFormat="1" applyFont="1" applyFill="1" applyBorder="1" applyAlignment="1">
      <alignment horizontal="center" vertical="top"/>
    </xf>
    <xf numFmtId="49" fontId="13" fillId="0" borderId="15" xfId="0" applyNumberFormat="1" applyFont="1" applyFill="1" applyBorder="1" applyAlignment="1">
      <alignment horizontal="center" vertical="top"/>
    </xf>
    <xf numFmtId="0" fontId="13" fillId="0" borderId="13" xfId="0" applyFont="1" applyFill="1" applyBorder="1" applyAlignment="1">
      <alignment horizontal="left" vertical="top" wrapText="1"/>
    </xf>
    <xf numFmtId="0" fontId="13" fillId="0" borderId="15" xfId="0" applyFont="1" applyFill="1" applyBorder="1" applyAlignment="1">
      <alignment horizontal="left" vertical="top" wrapText="1"/>
    </xf>
    <xf numFmtId="49" fontId="13" fillId="0" borderId="16" xfId="0" applyNumberFormat="1" applyFont="1" applyFill="1" applyBorder="1" applyAlignment="1">
      <alignment horizontal="center" vertical="top"/>
    </xf>
    <xf numFmtId="174" fontId="149" fillId="0" borderId="0" xfId="0" applyNumberFormat="1" applyFont="1" applyFill="1" applyAlignment="1">
      <alignment horizontal="left" vertical="center" wrapText="1"/>
    </xf>
    <xf numFmtId="174" fontId="12" fillId="32" borderId="0" xfId="0" applyNumberFormat="1" applyFont="1" applyFill="1" applyBorder="1" applyAlignment="1">
      <alignment horizontal="left" vertical="center" wrapText="1"/>
    </xf>
    <xf numFmtId="0" fontId="18" fillId="0" borderId="0" xfId="0" applyFont="1" applyFill="1" applyAlignment="1">
      <alignment horizontal="left" vertical="center" wrapText="1"/>
    </xf>
    <xf numFmtId="174" fontId="12" fillId="0" borderId="14" xfId="0" applyNumberFormat="1" applyFont="1" applyFill="1" applyBorder="1" applyAlignment="1">
      <alignment horizontal="center" vertical="center" wrapText="1"/>
    </xf>
    <xf numFmtId="174" fontId="12" fillId="0" borderId="12" xfId="0" applyNumberFormat="1" applyFont="1" applyFill="1" applyBorder="1" applyAlignment="1">
      <alignment horizontal="center" vertical="center" wrapText="1"/>
    </xf>
    <xf numFmtId="0" fontId="31" fillId="0" borderId="0" xfId="0" applyFont="1" applyFill="1" applyAlignment="1">
      <alignment horizontal="center" wrapText="1"/>
    </xf>
    <xf numFmtId="0" fontId="15" fillId="0" borderId="0" xfId="0" applyFont="1" applyFill="1" applyAlignment="1">
      <alignment horizontal="center" wrapText="1"/>
    </xf>
    <xf numFmtId="0" fontId="130" fillId="0" borderId="0" xfId="0" applyFont="1" applyFill="1" applyAlignment="1">
      <alignment vertical="center" wrapText="1"/>
    </xf>
    <xf numFmtId="0" fontId="117" fillId="0" borderId="0" xfId="0" applyFont="1" applyAlignment="1">
      <alignment vertical="center" wrapText="1"/>
    </xf>
    <xf numFmtId="0" fontId="12" fillId="0" borderId="1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0" fillId="0" borderId="0" xfId="0" applyFont="1" applyAlignment="1">
      <alignment vertical="center" wrapText="1"/>
    </xf>
    <xf numFmtId="49" fontId="126" fillId="0" borderId="13" xfId="0" applyNumberFormat="1" applyFont="1" applyFill="1" applyBorder="1" applyAlignment="1">
      <alignment horizontal="center" vertical="top"/>
    </xf>
    <xf numFmtId="49" fontId="126" fillId="0" borderId="15" xfId="0" applyNumberFormat="1" applyFont="1" applyFill="1" applyBorder="1" applyAlignment="1">
      <alignment horizontal="center" vertical="top"/>
    </xf>
    <xf numFmtId="49" fontId="126" fillId="0" borderId="16" xfId="0" applyNumberFormat="1" applyFont="1" applyFill="1" applyBorder="1" applyAlignment="1">
      <alignment horizontal="center" vertical="top"/>
    </xf>
    <xf numFmtId="49" fontId="125" fillId="6" borderId="13" xfId="0" applyNumberFormat="1" applyFont="1" applyFill="1" applyBorder="1" applyAlignment="1">
      <alignment horizontal="center" vertical="top"/>
    </xf>
    <xf numFmtId="49" fontId="125" fillId="6" borderId="15" xfId="0" applyNumberFormat="1" applyFont="1" applyFill="1" applyBorder="1" applyAlignment="1">
      <alignment horizontal="center" vertical="top"/>
    </xf>
    <xf numFmtId="49" fontId="125" fillId="6" borderId="16" xfId="0" applyNumberFormat="1" applyFont="1" applyFill="1" applyBorder="1" applyAlignment="1">
      <alignment horizontal="center" vertical="top"/>
    </xf>
    <xf numFmtId="0" fontId="15" fillId="0" borderId="0" xfId="0" applyFont="1" applyFill="1" applyAlignment="1">
      <alignment horizontal="center" vertical="center" wrapTex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174" fontId="12" fillId="0" borderId="20" xfId="0" applyNumberFormat="1" applyFont="1" applyFill="1" applyBorder="1" applyAlignment="1">
      <alignment horizontal="center" vertical="center" wrapText="1"/>
    </xf>
    <xf numFmtId="0" fontId="12" fillId="0" borderId="13" xfId="0" applyFont="1" applyFill="1" applyBorder="1" applyAlignment="1">
      <alignment vertical="top"/>
    </xf>
    <xf numFmtId="0" fontId="12" fillId="0" borderId="15" xfId="0" applyFont="1" applyFill="1" applyBorder="1" applyAlignment="1">
      <alignment vertical="top"/>
    </xf>
    <xf numFmtId="0" fontId="12" fillId="0" borderId="16" xfId="0" applyFont="1" applyFill="1" applyBorder="1" applyAlignment="1">
      <alignment vertical="top"/>
    </xf>
    <xf numFmtId="0" fontId="0" fillId="0" borderId="16" xfId="0" applyBorder="1" applyAlignment="1">
      <alignment vertical="center" wrapText="1"/>
    </xf>
    <xf numFmtId="0" fontId="0" fillId="0" borderId="16" xfId="0" applyBorder="1" applyAlignment="1">
      <alignment horizontal="left" vertical="top" wrapText="1"/>
    </xf>
    <xf numFmtId="0" fontId="0" fillId="0" borderId="15" xfId="0" applyBorder="1" applyAlignment="1">
      <alignment horizontal="left" vertical="top" wrapText="1"/>
    </xf>
    <xf numFmtId="49" fontId="123" fillId="0" borderId="13" xfId="0" applyNumberFormat="1" applyFont="1" applyFill="1" applyBorder="1" applyAlignment="1">
      <alignment horizontal="center" vertical="top"/>
    </xf>
    <xf numFmtId="49" fontId="123" fillId="0" borderId="15" xfId="0" applyNumberFormat="1" applyFont="1" applyFill="1" applyBorder="1" applyAlignment="1">
      <alignment horizontal="center" vertical="top"/>
    </xf>
    <xf numFmtId="0" fontId="0" fillId="0" borderId="15" xfId="0" applyBorder="1" applyAlignment="1">
      <alignment vertical="center" wrapText="1"/>
    </xf>
    <xf numFmtId="0" fontId="20" fillId="32" borderId="15" xfId="0" applyFont="1" applyFill="1" applyBorder="1" applyAlignment="1">
      <alignment horizontal="left" vertical="top" wrapText="1"/>
    </xf>
    <xf numFmtId="0" fontId="12" fillId="0" borderId="1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33" fillId="32" borderId="0" xfId="54" applyFont="1" applyFill="1" applyAlignment="1">
      <alignment horizontal="center" vertical="center" wrapText="1"/>
      <protection/>
    </xf>
    <xf numFmtId="0" fontId="133" fillId="32" borderId="21" xfId="54" applyFont="1" applyFill="1" applyBorder="1" applyAlignment="1">
      <alignment horizontal="center" vertical="center" wrapText="1"/>
      <protection/>
    </xf>
    <xf numFmtId="0" fontId="10" fillId="32" borderId="11" xfId="54" applyFont="1" applyFill="1" applyBorder="1" applyAlignment="1">
      <alignment horizontal="center" vertical="center" wrapText="1"/>
      <protection/>
    </xf>
    <xf numFmtId="0" fontId="90" fillId="32" borderId="11" xfId="54" applyFont="1" applyFill="1" applyBorder="1" applyAlignment="1">
      <alignment horizontal="center" vertical="center" wrapText="1"/>
      <protection/>
    </xf>
    <xf numFmtId="49" fontId="10" fillId="32" borderId="11" xfId="54" applyNumberFormat="1" applyFont="1" applyFill="1" applyBorder="1" applyAlignment="1">
      <alignment horizontal="center" vertical="center"/>
      <protection/>
    </xf>
    <xf numFmtId="0" fontId="10" fillId="32" borderId="11" xfId="54" applyFont="1" applyFill="1" applyBorder="1" applyAlignment="1">
      <alignment horizontal="center" vertical="center"/>
      <protection/>
    </xf>
    <xf numFmtId="0" fontId="10" fillId="32" borderId="22" xfId="54" applyFont="1" applyFill="1" applyBorder="1" applyAlignment="1">
      <alignment horizontal="left" vertical="center" wrapText="1"/>
      <protection/>
    </xf>
    <xf numFmtId="0" fontId="10" fillId="32" borderId="11" xfId="54" applyFont="1" applyFill="1" applyBorder="1" applyAlignment="1">
      <alignment horizontal="left" vertical="center" wrapText="1"/>
      <protection/>
    </xf>
    <xf numFmtId="49" fontId="10" fillId="32" borderId="13" xfId="54" applyNumberFormat="1" applyFont="1" applyFill="1" applyBorder="1" applyAlignment="1">
      <alignment horizontal="center" vertical="center"/>
      <protection/>
    </xf>
    <xf numFmtId="0" fontId="122" fillId="0" borderId="15" xfId="54" applyFont="1" applyBorder="1" applyAlignment="1">
      <alignment horizontal="center" vertical="center"/>
      <protection/>
    </xf>
    <xf numFmtId="0" fontId="10" fillId="39" borderId="13" xfId="54" applyFont="1" applyFill="1" applyBorder="1" applyAlignment="1">
      <alignment horizontal="left" vertical="center" wrapText="1"/>
      <protection/>
    </xf>
    <xf numFmtId="0" fontId="122" fillId="0" borderId="15" xfId="54" applyFont="1" applyBorder="1" applyAlignment="1">
      <alignment horizontal="left" vertical="center" wrapText="1"/>
      <protection/>
    </xf>
    <xf numFmtId="0" fontId="10" fillId="32" borderId="23" xfId="54" applyFont="1" applyFill="1" applyBorder="1" applyAlignment="1">
      <alignment horizontal="left" vertical="center" wrapText="1"/>
      <protection/>
    </xf>
    <xf numFmtId="0" fontId="10" fillId="32" borderId="15" xfId="54" applyFont="1" applyFill="1" applyBorder="1" applyAlignment="1">
      <alignment horizontal="left" vertical="center" wrapText="1"/>
      <protection/>
    </xf>
    <xf numFmtId="0" fontId="10" fillId="32" borderId="24" xfId="54" applyFont="1" applyFill="1" applyBorder="1" applyAlignment="1">
      <alignment horizontal="left" vertical="center" wrapText="1"/>
      <protection/>
    </xf>
    <xf numFmtId="0" fontId="25" fillId="36" borderId="14" xfId="0" applyFont="1" applyFill="1" applyBorder="1" applyAlignment="1">
      <alignment horizontal="center" vertical="center" wrapText="1"/>
    </xf>
    <xf numFmtId="0" fontId="25" fillId="36" borderId="20" xfId="0" applyFont="1" applyFill="1" applyBorder="1" applyAlignment="1">
      <alignment horizontal="center" vertical="center" wrapText="1"/>
    </xf>
    <xf numFmtId="0" fontId="25" fillId="36" borderId="12" xfId="0" applyFont="1" applyFill="1" applyBorder="1" applyAlignment="1">
      <alignment horizontal="center" vertical="center" wrapText="1"/>
    </xf>
    <xf numFmtId="0" fontId="10" fillId="36" borderId="14" xfId="0" applyFont="1" applyFill="1" applyBorder="1" applyAlignment="1">
      <alignment horizontal="left" vertical="center" wrapText="1"/>
    </xf>
    <xf numFmtId="0" fontId="10" fillId="36" borderId="20" xfId="0" applyFont="1" applyFill="1" applyBorder="1" applyAlignment="1">
      <alignment horizontal="left" vertical="center" wrapText="1"/>
    </xf>
    <xf numFmtId="0" fontId="10" fillId="36" borderId="12" xfId="0" applyFont="1" applyFill="1" applyBorder="1" applyAlignment="1">
      <alignment horizontal="left" vertical="center" wrapText="1"/>
    </xf>
    <xf numFmtId="0" fontId="133" fillId="36" borderId="14" xfId="0" applyFont="1" applyFill="1" applyBorder="1" applyAlignment="1">
      <alignment horizontal="center" vertical="center" wrapText="1"/>
    </xf>
    <xf numFmtId="0" fontId="133" fillId="36" borderId="20" xfId="0" applyFont="1" applyFill="1" applyBorder="1" applyAlignment="1">
      <alignment horizontal="center" vertical="center" wrapText="1"/>
    </xf>
    <xf numFmtId="0" fontId="133" fillId="36" borderId="12" xfId="0" applyFont="1" applyFill="1" applyBorder="1" applyAlignment="1">
      <alignment horizontal="center" vertical="center" wrapText="1"/>
    </xf>
    <xf numFmtId="0" fontId="11" fillId="0" borderId="0" xfId="0" applyFont="1" applyFill="1" applyAlignment="1">
      <alignment horizontal="right"/>
    </xf>
    <xf numFmtId="0" fontId="33" fillId="0" borderId="0" xfId="0" applyFont="1" applyFill="1" applyAlignment="1">
      <alignment horizontal="center" vertical="center" wrapText="1"/>
    </xf>
    <xf numFmtId="0" fontId="34" fillId="0" borderId="0" xfId="0" applyFont="1" applyFill="1" applyAlignment="1">
      <alignment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36" borderId="14" xfId="0" applyFont="1" applyFill="1" applyBorder="1" applyAlignment="1">
      <alignment horizontal="left" vertical="center"/>
    </xf>
    <xf numFmtId="0" fontId="10" fillId="36" borderId="20" xfId="0" applyFont="1" applyFill="1" applyBorder="1" applyAlignment="1">
      <alignment horizontal="left" vertical="center"/>
    </xf>
    <xf numFmtId="0" fontId="122" fillId="0" borderId="20" xfId="0" applyFont="1" applyBorder="1" applyAlignment="1">
      <alignment horizontal="left" vertical="center"/>
    </xf>
    <xf numFmtId="0" fontId="122" fillId="0" borderId="12" xfId="0" applyFont="1" applyBorder="1" applyAlignment="1">
      <alignment horizontal="left" vertical="center"/>
    </xf>
    <xf numFmtId="49" fontId="10" fillId="0" borderId="13"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7" fillId="33" borderId="0" xfId="54" applyFont="1" applyFill="1" applyAlignment="1">
      <alignment horizontal="center"/>
      <protection/>
    </xf>
    <xf numFmtId="0" fontId="8" fillId="0" borderId="0" xfId="54" applyFont="1" applyFill="1" applyAlignment="1">
      <alignment horizontal="left"/>
      <protection/>
    </xf>
    <xf numFmtId="0" fontId="10" fillId="0" borderId="0" xfId="54" applyFont="1" applyFill="1" applyAlignment="1">
      <alignment horizontal="center" wrapText="1"/>
      <protection/>
    </xf>
    <xf numFmtId="0" fontId="11" fillId="0" borderId="0" xfId="54" applyFont="1" applyFill="1" applyAlignment="1">
      <alignment/>
      <protection/>
    </xf>
    <xf numFmtId="0" fontId="10" fillId="0" borderId="0" xfId="54" applyFont="1" applyFill="1" applyBorder="1" applyAlignment="1">
      <alignment horizontal="center"/>
      <protection/>
    </xf>
    <xf numFmtId="0" fontId="11" fillId="0" borderId="11" xfId="54" applyFont="1" applyFill="1" applyBorder="1" applyAlignment="1">
      <alignment horizontal="center" vertical="center" wrapText="1"/>
      <protection/>
    </xf>
    <xf numFmtId="0" fontId="122" fillId="0" borderId="11" xfId="54" applyFont="1" applyBorder="1" applyAlignment="1">
      <alignment horizontal="center" vertical="center" wrapText="1"/>
      <protection/>
    </xf>
    <xf numFmtId="0" fontId="75" fillId="0" borderId="11" xfId="54" applyFont="1" applyFill="1" applyBorder="1" applyAlignment="1">
      <alignment horizontal="center" vertical="center" wrapText="1"/>
      <protection/>
    </xf>
    <xf numFmtId="0" fontId="11" fillId="32" borderId="11" xfId="54" applyFont="1" applyFill="1" applyBorder="1" applyAlignment="1">
      <alignment horizontal="center" vertical="center" wrapText="1"/>
      <protection/>
    </xf>
    <xf numFmtId="0" fontId="75" fillId="32" borderId="11" xfId="54" applyFont="1" applyFill="1" applyBorder="1" applyAlignment="1">
      <alignment horizontal="center" vertical="center" wrapText="1"/>
      <protection/>
    </xf>
    <xf numFmtId="0" fontId="11" fillId="33" borderId="11" xfId="54" applyFont="1" applyFill="1" applyBorder="1" applyAlignment="1">
      <alignment horizontal="center" vertical="center" wrapText="1"/>
      <protection/>
    </xf>
    <xf numFmtId="0" fontId="75" fillId="33" borderId="11" xfId="54" applyFont="1" applyFill="1" applyBorder="1" applyAlignment="1">
      <alignment horizontal="center" vertical="center" wrapText="1"/>
      <protection/>
    </xf>
    <xf numFmtId="0" fontId="10" fillId="0" borderId="14" xfId="54" applyFont="1" applyFill="1" applyBorder="1" applyAlignment="1">
      <alignment horizontal="center" vertical="top" wrapText="1"/>
      <protection/>
    </xf>
    <xf numFmtId="0" fontId="10" fillId="0" borderId="20" xfId="54" applyFont="1" applyFill="1" applyBorder="1" applyAlignment="1">
      <alignment horizontal="center" vertical="top" wrapText="1"/>
      <protection/>
    </xf>
    <xf numFmtId="0" fontId="10" fillId="0" borderId="12" xfId="54" applyFont="1" applyFill="1" applyBorder="1" applyAlignment="1">
      <alignment horizontal="center" vertical="top" wrapText="1"/>
      <protection/>
    </xf>
    <xf numFmtId="49" fontId="11" fillId="32" borderId="11" xfId="54" applyNumberFormat="1" applyFont="1" applyFill="1" applyBorder="1" applyAlignment="1">
      <alignment horizontal="center" vertical="top"/>
      <protection/>
    </xf>
    <xf numFmtId="0" fontId="26" fillId="32" borderId="11" xfId="54" applyFont="1" applyFill="1" applyBorder="1" applyAlignment="1">
      <alignment horizontal="center" vertical="top"/>
      <protection/>
    </xf>
    <xf numFmtId="174" fontId="11" fillId="32" borderId="11" xfId="54" applyNumberFormat="1" applyFont="1" applyFill="1" applyBorder="1" applyAlignment="1">
      <alignment horizontal="center" vertical="top" wrapText="1"/>
      <protection/>
    </xf>
    <xf numFmtId="49" fontId="11" fillId="0" borderId="13" xfId="54" applyNumberFormat="1" applyFont="1" applyFill="1" applyBorder="1" applyAlignment="1">
      <alignment horizontal="center" vertical="top"/>
      <protection/>
    </xf>
    <xf numFmtId="49" fontId="11" fillId="0" borderId="16" xfId="54" applyNumberFormat="1" applyFont="1" applyFill="1" applyBorder="1" applyAlignment="1">
      <alignment horizontal="center" vertical="top"/>
      <protection/>
    </xf>
    <xf numFmtId="0" fontId="11" fillId="32" borderId="13" xfId="54" applyFont="1" applyFill="1" applyBorder="1" applyAlignment="1">
      <alignment horizontal="center" vertical="top" wrapText="1"/>
      <protection/>
    </xf>
    <xf numFmtId="0" fontId="11" fillId="32" borderId="16" xfId="54" applyFont="1" applyFill="1" applyBorder="1" applyAlignment="1">
      <alignment horizontal="center" vertical="top" wrapText="1"/>
      <protection/>
    </xf>
    <xf numFmtId="0" fontId="10" fillId="32" borderId="14" xfId="54" applyFont="1" applyFill="1" applyBorder="1" applyAlignment="1">
      <alignment horizontal="center" vertical="top" wrapText="1"/>
      <protection/>
    </xf>
    <xf numFmtId="0" fontId="10" fillId="32" borderId="20" xfId="54" applyFont="1" applyFill="1" applyBorder="1" applyAlignment="1">
      <alignment horizontal="center" vertical="top" wrapText="1"/>
      <protection/>
    </xf>
    <xf numFmtId="49" fontId="11" fillId="0" borderId="15" xfId="54" applyNumberFormat="1" applyFont="1" applyFill="1" applyBorder="1" applyAlignment="1">
      <alignment horizontal="center" vertical="top"/>
      <protection/>
    </xf>
    <xf numFmtId="0" fontId="11" fillId="32" borderId="15" xfId="54" applyFont="1" applyFill="1" applyBorder="1" applyAlignment="1">
      <alignment horizontal="center" vertical="top" wrapText="1"/>
      <protection/>
    </xf>
    <xf numFmtId="0" fontId="10" fillId="0" borderId="21" xfId="54" applyFont="1" applyFill="1" applyBorder="1" applyAlignment="1">
      <alignment horizontal="center"/>
      <protection/>
    </xf>
    <xf numFmtId="0" fontId="10" fillId="0" borderId="0" xfId="54" applyFont="1" applyFill="1" applyBorder="1" applyAlignment="1">
      <alignment horizontal="center" vertical="center" wrapText="1"/>
      <protection/>
    </xf>
    <xf numFmtId="0" fontId="10" fillId="0" borderId="21" xfId="54" applyFont="1" applyFill="1" applyBorder="1" applyAlignment="1">
      <alignment horizontal="center" vertical="center" wrapText="1"/>
      <protection/>
    </xf>
    <xf numFmtId="0" fontId="8" fillId="0" borderId="18" xfId="54" applyFont="1" applyFill="1" applyBorder="1" applyAlignment="1">
      <alignment horizontal="center" vertical="center" wrapText="1"/>
      <protection/>
    </xf>
    <xf numFmtId="0" fontId="8" fillId="0" borderId="25" xfId="54" applyFont="1" applyFill="1" applyBorder="1" applyAlignment="1">
      <alignment horizontal="center" vertical="center" wrapText="1"/>
      <protection/>
    </xf>
    <xf numFmtId="0" fontId="8" fillId="0" borderId="26" xfId="54" applyFont="1" applyFill="1" applyBorder="1" applyAlignment="1">
      <alignment horizontal="center" vertical="center" wrapText="1"/>
      <protection/>
    </xf>
    <xf numFmtId="0" fontId="8" fillId="0" borderId="19" xfId="54" applyFont="1" applyFill="1" applyBorder="1" applyAlignment="1">
      <alignment horizontal="center" vertical="center" wrapText="1"/>
      <protection/>
    </xf>
    <xf numFmtId="0" fontId="11" fillId="0" borderId="13" xfId="54" applyFont="1" applyFill="1" applyBorder="1" applyAlignment="1">
      <alignment horizontal="center" vertical="center" wrapText="1"/>
      <protection/>
    </xf>
    <xf numFmtId="0" fontId="11" fillId="0" borderId="15" xfId="54" applyFont="1" applyFill="1" applyBorder="1" applyAlignment="1">
      <alignment horizontal="center" vertical="center" wrapText="1"/>
      <protection/>
    </xf>
    <xf numFmtId="0" fontId="11" fillId="0" borderId="16" xfId="54" applyFont="1" applyFill="1" applyBorder="1" applyAlignment="1">
      <alignment horizontal="center" vertical="center" wrapText="1"/>
      <protection/>
    </xf>
    <xf numFmtId="0" fontId="8" fillId="0" borderId="13" xfId="54" applyFont="1" applyFill="1" applyBorder="1" applyAlignment="1">
      <alignment horizontal="center" vertical="center" wrapText="1"/>
      <protection/>
    </xf>
    <xf numFmtId="0" fontId="8" fillId="0" borderId="15" xfId="54" applyFont="1" applyFill="1" applyBorder="1" applyAlignment="1">
      <alignment horizontal="center" vertical="center" wrapText="1"/>
      <protection/>
    </xf>
    <xf numFmtId="0" fontId="8" fillId="0" borderId="16" xfId="54" applyFont="1" applyFill="1" applyBorder="1" applyAlignment="1">
      <alignment horizontal="center" vertical="center" wrapText="1"/>
      <protection/>
    </xf>
    <xf numFmtId="0" fontId="7" fillId="33" borderId="14" xfId="54" applyFont="1" applyFill="1" applyBorder="1" applyAlignment="1">
      <alignment horizontal="center"/>
      <protection/>
    </xf>
    <xf numFmtId="0" fontId="7" fillId="33" borderId="20" xfId="54" applyFont="1" applyFill="1" applyBorder="1" applyAlignment="1">
      <alignment horizontal="center"/>
      <protection/>
    </xf>
    <xf numFmtId="0" fontId="141" fillId="0" borderId="13" xfId="54" applyFont="1" applyFill="1" applyBorder="1" applyAlignment="1">
      <alignment horizontal="center" vertical="center" wrapText="1"/>
      <protection/>
    </xf>
    <xf numFmtId="0" fontId="141" fillId="0" borderId="16" xfId="54" applyFont="1" applyFill="1" applyBorder="1" applyAlignment="1">
      <alignment horizontal="center" vertical="center" wrapText="1"/>
      <protection/>
    </xf>
    <xf numFmtId="0" fontId="8" fillId="0" borderId="14" xfId="54" applyFont="1" applyFill="1" applyBorder="1" applyAlignment="1">
      <alignment horizontal="center" vertical="center" wrapText="1"/>
      <protection/>
    </xf>
    <xf numFmtId="0" fontId="8" fillId="0" borderId="20" xfId="54" applyFont="1" applyFill="1" applyBorder="1" applyAlignment="1">
      <alignment horizontal="center" vertical="center" wrapText="1"/>
      <protection/>
    </xf>
    <xf numFmtId="0" fontId="8" fillId="0" borderId="12" xfId="54" applyFont="1" applyFill="1" applyBorder="1" applyAlignment="1">
      <alignment horizontal="center" vertical="center" wrapText="1"/>
      <protection/>
    </xf>
    <xf numFmtId="0" fontId="7" fillId="33" borderId="14" xfId="54" applyFont="1" applyFill="1" applyBorder="1" applyAlignment="1">
      <alignment horizontal="center" vertical="center"/>
      <protection/>
    </xf>
    <xf numFmtId="0" fontId="7" fillId="33" borderId="20" xfId="54" applyFont="1" applyFill="1" applyBorder="1" applyAlignment="1">
      <alignment horizontal="center" vertical="center"/>
      <protection/>
    </xf>
    <xf numFmtId="0" fontId="7" fillId="33" borderId="14" xfId="54" applyFont="1" applyFill="1" applyBorder="1" applyAlignment="1">
      <alignment horizontal="center" vertical="center" wrapText="1"/>
      <protection/>
    </xf>
    <xf numFmtId="0" fontId="7" fillId="33" borderId="20" xfId="54" applyFont="1" applyFill="1" applyBorder="1" applyAlignment="1">
      <alignment horizontal="center" vertical="center" wrapText="1"/>
      <protection/>
    </xf>
    <xf numFmtId="0" fontId="8" fillId="32" borderId="13" xfId="54" applyFont="1" applyFill="1" applyBorder="1" applyAlignment="1">
      <alignment horizontal="center" vertical="center" wrapText="1"/>
      <protection/>
    </xf>
    <xf numFmtId="0" fontId="8" fillId="32" borderId="15" xfId="54" applyFont="1" applyFill="1" applyBorder="1" applyAlignment="1">
      <alignment horizontal="center" vertical="center" wrapText="1"/>
      <protection/>
    </xf>
    <xf numFmtId="0" fontId="8" fillId="32" borderId="16" xfId="54" applyFont="1" applyFill="1" applyBorder="1" applyAlignment="1">
      <alignment horizontal="center" vertical="center" wrapText="1"/>
      <protection/>
    </xf>
    <xf numFmtId="0" fontId="7" fillId="0" borderId="14" xfId="54" applyFont="1" applyFill="1" applyBorder="1" applyAlignment="1">
      <alignment horizontal="left" vertical="center" wrapText="1"/>
      <protection/>
    </xf>
    <xf numFmtId="0" fontId="7" fillId="0" borderId="20" xfId="54" applyFont="1" applyFill="1" applyBorder="1" applyAlignment="1">
      <alignment horizontal="left" vertical="center" wrapText="1"/>
      <protection/>
    </xf>
    <xf numFmtId="0" fontId="7" fillId="0" borderId="12" xfId="54" applyFont="1" applyFill="1" applyBorder="1" applyAlignment="1">
      <alignment horizontal="left" vertical="center" wrapText="1"/>
      <protection/>
    </xf>
    <xf numFmtId="0" fontId="10" fillId="0" borderId="0" xfId="54" applyFont="1" applyFill="1" applyAlignment="1">
      <alignment horizontal="center" vertical="center" wrapText="1"/>
      <protection/>
    </xf>
    <xf numFmtId="0" fontId="150" fillId="0" borderId="0" xfId="54" applyFont="1" applyAlignment="1">
      <alignment horizontal="center" vertical="center"/>
      <protection/>
    </xf>
    <xf numFmtId="0" fontId="36" fillId="0" borderId="0" xfId="54" applyFont="1" applyAlignment="1">
      <alignment horizontal="center" vertical="center" wrapText="1"/>
      <protection/>
    </xf>
    <xf numFmtId="0" fontId="33" fillId="0" borderId="14" xfId="54" applyFont="1" applyFill="1" applyBorder="1" applyAlignment="1">
      <alignment horizontal="center" vertical="center" wrapText="1"/>
      <protection/>
    </xf>
    <xf numFmtId="0" fontId="33" fillId="0" borderId="20" xfId="54" applyFont="1" applyFill="1" applyBorder="1" applyAlignment="1">
      <alignment horizontal="center" vertical="center" wrapText="1"/>
      <protection/>
    </xf>
    <xf numFmtId="0" fontId="33" fillId="0" borderId="12" xfId="54" applyFont="1" applyFill="1" applyBorder="1" applyAlignment="1">
      <alignment horizontal="center" vertical="center" wrapText="1"/>
      <protection/>
    </xf>
    <xf numFmtId="182" fontId="0" fillId="32" borderId="0" xfId="54" applyNumberFormat="1" applyFill="1">
      <alignment/>
      <protection/>
    </xf>
    <xf numFmtId="182" fontId="102" fillId="32" borderId="0" xfId="54" applyNumberFormat="1" applyFont="1" applyFill="1">
      <alignment/>
      <protection/>
    </xf>
    <xf numFmtId="182" fontId="122" fillId="32" borderId="0" xfId="54" applyNumberFormat="1" applyFont="1" applyFill="1">
      <alignment/>
      <protection/>
    </xf>
    <xf numFmtId="182" fontId="134" fillId="32" borderId="0" xfId="54" applyNumberFormat="1" applyFont="1" applyFill="1">
      <alignment/>
      <protection/>
    </xf>
    <xf numFmtId="0" fontId="122" fillId="32" borderId="0" xfId="54" applyFont="1" applyFill="1">
      <alignment/>
      <protection/>
    </xf>
    <xf numFmtId="182" fontId="151" fillId="32" borderId="17" xfId="54" applyNumberFormat="1" applyFont="1" applyFill="1" applyBorder="1" applyAlignment="1">
      <alignment horizontal="center"/>
      <protection/>
    </xf>
    <xf numFmtId="182" fontId="151" fillId="32" borderId="0" xfId="54" applyNumberFormat="1" applyFont="1" applyFill="1" applyBorder="1" applyAlignment="1">
      <alignment horizontal="center"/>
      <protection/>
    </xf>
    <xf numFmtId="182" fontId="116" fillId="32" borderId="0" xfId="54" applyNumberFormat="1" applyFont="1" applyFill="1">
      <alignment/>
      <protection/>
    </xf>
    <xf numFmtId="0" fontId="116" fillId="32" borderId="0" xfId="54" applyFont="1" applyFill="1">
      <alignment/>
      <protection/>
    </xf>
    <xf numFmtId="182" fontId="152" fillId="32" borderId="0" xfId="54" applyNumberFormat="1" applyFont="1" applyFill="1">
      <alignment/>
      <protection/>
    </xf>
    <xf numFmtId="182" fontId="142" fillId="32" borderId="0" xfId="54" applyNumberFormat="1" applyFont="1" applyFill="1" applyAlignment="1">
      <alignment vertical="center" wrapText="1"/>
      <protection/>
    </xf>
    <xf numFmtId="0" fontId="142" fillId="32" borderId="0" xfId="54" applyFont="1" applyFill="1" applyAlignment="1">
      <alignment vertical="center" wrapText="1"/>
      <protection/>
    </xf>
    <xf numFmtId="182" fontId="153" fillId="32" borderId="0" xfId="54" applyNumberFormat="1" applyFont="1" applyFill="1">
      <alignment/>
      <protection/>
    </xf>
    <xf numFmtId="182" fontId="154" fillId="32" borderId="0" xfId="54" applyNumberFormat="1" applyFont="1" applyFill="1">
      <alignment/>
      <protection/>
    </xf>
    <xf numFmtId="182" fontId="153" fillId="32" borderId="0" xfId="54" applyNumberFormat="1" applyFont="1" applyFill="1" applyBorder="1">
      <alignment/>
      <protection/>
    </xf>
    <xf numFmtId="182" fontId="154" fillId="32" borderId="0" xfId="54" applyNumberFormat="1" applyFont="1" applyFill="1" applyBorder="1">
      <alignment/>
      <protection/>
    </xf>
    <xf numFmtId="182" fontId="127" fillId="32" borderId="0" xfId="54" applyNumberFormat="1" applyFont="1" applyFill="1" applyBorder="1">
      <alignment/>
      <protection/>
    </xf>
    <xf numFmtId="182" fontId="142" fillId="32" borderId="0" xfId="54" applyNumberFormat="1" applyFont="1" applyFill="1" applyBorder="1" applyAlignment="1">
      <alignment vertical="center" wrapText="1"/>
      <protection/>
    </xf>
    <xf numFmtId="182" fontId="153" fillId="32" borderId="0" xfId="54" applyNumberFormat="1" applyFont="1" applyFill="1" applyBorder="1">
      <alignment/>
      <protection/>
    </xf>
    <xf numFmtId="182" fontId="152" fillId="32" borderId="0" xfId="54" applyNumberFormat="1" applyFont="1" applyFill="1" applyBorder="1">
      <alignment/>
      <protection/>
    </xf>
    <xf numFmtId="0" fontId="112" fillId="32" borderId="0" xfId="54" applyFont="1" applyFill="1">
      <alignment/>
      <protection/>
    </xf>
    <xf numFmtId="0" fontId="128" fillId="32" borderId="0" xfId="54" applyFont="1" applyFill="1">
      <alignment/>
      <protection/>
    </xf>
    <xf numFmtId="0" fontId="102" fillId="32" borderId="0" xfId="54" applyFont="1" applyFill="1" applyAlignment="1">
      <alignment horizontal="center" vertical="center"/>
      <protection/>
    </xf>
    <xf numFmtId="4" fontId="0" fillId="32" borderId="0" xfId="54" applyNumberFormat="1" applyFill="1">
      <alignment/>
      <protection/>
    </xf>
    <xf numFmtId="174" fontId="0" fillId="32" borderId="0" xfId="54" applyNumberFormat="1" applyFill="1">
      <alignment/>
      <protection/>
    </xf>
    <xf numFmtId="4" fontId="102" fillId="32" borderId="0" xfId="54" applyNumberFormat="1" applyFont="1" applyFill="1">
      <alignment/>
      <protection/>
    </xf>
    <xf numFmtId="0" fontId="102" fillId="32" borderId="0" xfId="54" applyFont="1" applyFill="1">
      <alignment/>
      <protection/>
    </xf>
    <xf numFmtId="174" fontId="102" fillId="32" borderId="0" xfId="54" applyNumberFormat="1" applyFont="1" applyFill="1">
      <alignmen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6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dxfs count="6">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wsecretar\&#1084;&#1086;&#1080;%20&#1076;&#1086;&#1082;&#1091;&#1084;&#1077;&#1085;&#1090;&#1099;\Users\&#1055;&#1086;&#1083;&#1100;&#1079;&#1086;&#1074;&#1072;&#1090;&#1077;&#1083;&#1100;\Downloads\&#1050;&#1086;&#1087;&#1080;&#1103;%20otchet_mp_01.07.1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1 (1-19)"/>
      <sheetName val="Форма 2 (1-19)"/>
      <sheetName val="форма3 (1-19)"/>
      <sheetName val="Форма 4 (1-19)"/>
      <sheetName val="форма5 за 1полугодие-19г."/>
    </sheetNames>
    <sheetDataSet>
      <sheetData sheetId="0">
        <row r="57">
          <cell r="M57">
            <v>0</v>
          </cell>
        </row>
        <row r="58">
          <cell r="M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K176"/>
  <sheetViews>
    <sheetView tabSelected="1" zoomScale="40" zoomScaleNormal="40" zoomScaleSheetLayoutView="40" zoomScalePageLayoutView="76" workbookViewId="0" topLeftCell="A173">
      <selection activeCell="R91" sqref="R91"/>
    </sheetView>
  </sheetViews>
  <sheetFormatPr defaultColWidth="9.140625" defaultRowHeight="15"/>
  <cols>
    <col min="1" max="1" width="6.7109375" style="33" customWidth="1"/>
    <col min="2" max="2" width="5.7109375" style="33" customWidth="1"/>
    <col min="3" max="3" width="6.00390625" style="33" customWidth="1"/>
    <col min="4" max="4" width="5.7109375" style="33" customWidth="1"/>
    <col min="5" max="5" width="74.00390625" style="33" customWidth="1"/>
    <col min="6" max="6" width="42.140625" style="137" customWidth="1"/>
    <col min="7" max="7" width="10.7109375" style="33" customWidth="1"/>
    <col min="8" max="8" width="7.7109375" style="33" customWidth="1"/>
    <col min="9" max="9" width="8.7109375" style="33" customWidth="1"/>
    <col min="10" max="10" width="20.8515625" style="33" customWidth="1"/>
    <col min="11" max="11" width="14.00390625" style="49" customWidth="1"/>
    <col min="12" max="12" width="26.7109375" style="49" customWidth="1"/>
    <col min="13" max="13" width="28.140625" style="33" customWidth="1"/>
    <col min="14" max="14" width="27.00390625" style="33" customWidth="1"/>
    <col min="15" max="15" width="27.00390625" style="146" customWidth="1"/>
    <col min="16" max="16" width="27.8515625" style="146" customWidth="1"/>
    <col min="17" max="17" width="22.421875" style="33" customWidth="1"/>
    <col min="18" max="18" width="45.28125" style="0" customWidth="1"/>
  </cols>
  <sheetData>
    <row r="1" spans="1:18" ht="39" customHeight="1">
      <c r="A1" s="36"/>
      <c r="B1" s="36"/>
      <c r="C1" s="36"/>
      <c r="D1" s="36"/>
      <c r="E1" s="36"/>
      <c r="F1" s="37"/>
      <c r="G1" s="37"/>
      <c r="H1" s="36"/>
      <c r="I1" s="36"/>
      <c r="J1" s="36"/>
      <c r="K1" s="51"/>
      <c r="L1" s="36"/>
      <c r="M1" s="599" t="s">
        <v>273</v>
      </c>
      <c r="N1" s="599"/>
      <c r="O1" s="599"/>
      <c r="P1" s="599"/>
      <c r="Q1" s="52"/>
      <c r="R1" s="33"/>
    </row>
    <row r="2" spans="1:18" ht="81" customHeight="1">
      <c r="A2" s="36"/>
      <c r="B2" s="36"/>
      <c r="C2" s="36"/>
      <c r="D2" s="36"/>
      <c r="E2" s="36"/>
      <c r="F2" s="37"/>
      <c r="G2" s="37"/>
      <c r="H2" s="36"/>
      <c r="I2" s="36"/>
      <c r="J2" s="36"/>
      <c r="K2" s="51"/>
      <c r="L2" s="36"/>
      <c r="M2" s="600" t="s">
        <v>303</v>
      </c>
      <c r="N2" s="600"/>
      <c r="O2" s="600"/>
      <c r="P2" s="600"/>
      <c r="Q2" s="138"/>
      <c r="R2" s="33"/>
    </row>
    <row r="3" spans="1:18" ht="40.5" customHeight="1">
      <c r="A3" s="36"/>
      <c r="B3" s="36"/>
      <c r="C3" s="36"/>
      <c r="D3" s="36"/>
      <c r="E3" s="36"/>
      <c r="F3" s="37"/>
      <c r="G3" s="37"/>
      <c r="H3" s="36"/>
      <c r="I3" s="36"/>
      <c r="J3" s="36"/>
      <c r="K3" s="51"/>
      <c r="L3" s="36"/>
      <c r="M3" s="601" t="s">
        <v>304</v>
      </c>
      <c r="N3" s="601"/>
      <c r="O3" s="601"/>
      <c r="P3" s="601"/>
      <c r="Q3" s="139"/>
      <c r="R3" s="33"/>
    </row>
    <row r="4" spans="1:18" ht="40.5" customHeight="1">
      <c r="A4" s="36"/>
      <c r="B4" s="36"/>
      <c r="C4" s="36"/>
      <c r="D4" s="36"/>
      <c r="E4" s="36"/>
      <c r="F4" s="37"/>
      <c r="G4" s="37"/>
      <c r="H4" s="36"/>
      <c r="I4" s="36"/>
      <c r="J4" s="36"/>
      <c r="K4" s="51"/>
      <c r="L4" s="36"/>
      <c r="M4" s="197"/>
      <c r="N4" s="197"/>
      <c r="O4" s="197"/>
      <c r="P4" s="197"/>
      <c r="Q4" s="139"/>
      <c r="R4" s="33"/>
    </row>
    <row r="5" spans="1:18" ht="40.5" customHeight="1">
      <c r="A5" s="36"/>
      <c r="B5" s="36"/>
      <c r="C5" s="36"/>
      <c r="D5" s="36"/>
      <c r="E5" s="36"/>
      <c r="F5" s="37"/>
      <c r="G5" s="37"/>
      <c r="H5" s="36"/>
      <c r="I5" s="36"/>
      <c r="J5" s="36"/>
      <c r="K5" s="51"/>
      <c r="L5" s="36"/>
      <c r="M5" s="197"/>
      <c r="N5" s="197"/>
      <c r="O5" s="197"/>
      <c r="P5" s="197"/>
      <c r="Q5" s="139"/>
      <c r="R5" s="33"/>
    </row>
    <row r="6" spans="1:18" ht="40.5" customHeight="1">
      <c r="A6" s="36"/>
      <c r="B6" s="36"/>
      <c r="C6" s="36"/>
      <c r="D6" s="36"/>
      <c r="E6" s="36"/>
      <c r="F6" s="37"/>
      <c r="G6" s="37"/>
      <c r="H6" s="36"/>
      <c r="I6" s="36"/>
      <c r="J6" s="36"/>
      <c r="K6" s="51"/>
      <c r="L6" s="606" t="s">
        <v>393</v>
      </c>
      <c r="M6" s="607"/>
      <c r="N6" s="607"/>
      <c r="O6" s="607"/>
      <c r="P6" s="197"/>
      <c r="Q6" s="139"/>
      <c r="R6" s="33"/>
    </row>
    <row r="7" spans="1:18" ht="108" customHeight="1">
      <c r="A7" s="36"/>
      <c r="B7" s="36"/>
      <c r="C7" s="36"/>
      <c r="D7" s="36"/>
      <c r="E7" s="36"/>
      <c r="F7" s="37"/>
      <c r="G7" s="37"/>
      <c r="H7" s="36"/>
      <c r="I7" s="36"/>
      <c r="J7" s="36"/>
      <c r="K7" s="51"/>
      <c r="L7" s="606" t="s">
        <v>395</v>
      </c>
      <c r="M7" s="607"/>
      <c r="N7" s="607"/>
      <c r="O7" s="607"/>
      <c r="P7" s="197"/>
      <c r="Q7" s="139"/>
      <c r="R7" s="33"/>
    </row>
    <row r="8" spans="1:18" s="246" customFormat="1" ht="87.75" customHeight="1">
      <c r="A8" s="241"/>
      <c r="B8" s="241"/>
      <c r="C8" s="241"/>
      <c r="D8" s="241"/>
      <c r="E8" s="321"/>
      <c r="F8" s="242"/>
      <c r="G8" s="242"/>
      <c r="H8" s="241"/>
      <c r="I8" s="241"/>
      <c r="J8" s="241"/>
      <c r="K8" s="243"/>
      <c r="L8" s="606" t="s">
        <v>394</v>
      </c>
      <c r="M8" s="611"/>
      <c r="N8" s="611"/>
      <c r="O8" s="611"/>
      <c r="P8" s="244"/>
      <c r="Q8" s="243"/>
      <c r="R8" s="245"/>
    </row>
    <row r="9" spans="1:18" ht="40.5" customHeight="1">
      <c r="A9" s="36"/>
      <c r="B9" s="36"/>
      <c r="C9" s="36"/>
      <c r="D9" s="36"/>
      <c r="E9" s="322"/>
      <c r="F9" s="37"/>
      <c r="G9" s="37"/>
      <c r="H9" s="36"/>
      <c r="I9" s="36"/>
      <c r="J9" s="36"/>
      <c r="K9" s="51"/>
      <c r="L9" s="36"/>
      <c r="M9" s="197"/>
      <c r="N9" s="197"/>
      <c r="O9" s="197"/>
      <c r="P9" s="197"/>
      <c r="Q9" s="139"/>
      <c r="R9" s="33"/>
    </row>
    <row r="10" spans="1:18" ht="40.5" customHeight="1">
      <c r="A10" s="604" t="s">
        <v>488</v>
      </c>
      <c r="B10" s="604"/>
      <c r="C10" s="604"/>
      <c r="D10" s="604"/>
      <c r="E10" s="604"/>
      <c r="F10" s="604"/>
      <c r="G10" s="604"/>
      <c r="H10" s="604"/>
      <c r="I10" s="604"/>
      <c r="J10" s="604"/>
      <c r="K10" s="604"/>
      <c r="L10" s="604"/>
      <c r="M10" s="604"/>
      <c r="N10" s="604"/>
      <c r="O10" s="604"/>
      <c r="P10" s="604"/>
      <c r="Q10" s="247"/>
      <c r="R10" s="33"/>
    </row>
    <row r="11" spans="1:17" s="29" customFormat="1" ht="38.25" customHeight="1">
      <c r="A11" s="605" t="s">
        <v>487</v>
      </c>
      <c r="B11" s="605"/>
      <c r="C11" s="605"/>
      <c r="D11" s="605"/>
      <c r="E11" s="605"/>
      <c r="F11" s="605"/>
      <c r="G11" s="605"/>
      <c r="H11" s="605"/>
      <c r="I11" s="605"/>
      <c r="J11" s="605"/>
      <c r="K11" s="605"/>
      <c r="L11" s="605"/>
      <c r="M11" s="605"/>
      <c r="N11" s="605"/>
      <c r="O11" s="605"/>
      <c r="P11" s="605"/>
      <c r="Q11" s="248"/>
    </row>
    <row r="12" spans="1:17" s="29" customFormat="1" ht="29.25" customHeight="1">
      <c r="A12" s="618" t="s">
        <v>216</v>
      </c>
      <c r="B12" s="618"/>
      <c r="C12" s="618"/>
      <c r="D12" s="618"/>
      <c r="E12" s="618"/>
      <c r="F12" s="618"/>
      <c r="G12" s="618"/>
      <c r="H12" s="618"/>
      <c r="I12" s="618"/>
      <c r="J12" s="618"/>
      <c r="K12" s="618"/>
      <c r="L12" s="618"/>
      <c r="M12" s="618"/>
      <c r="N12" s="618"/>
      <c r="O12" s="618"/>
      <c r="P12" s="618"/>
      <c r="Q12" s="618"/>
    </row>
    <row r="13" spans="1:17" s="27" customFormat="1" ht="44.25" customHeight="1">
      <c r="A13" s="608" t="s">
        <v>8</v>
      </c>
      <c r="B13" s="609"/>
      <c r="C13" s="609"/>
      <c r="D13" s="610"/>
      <c r="E13" s="30" t="s">
        <v>21</v>
      </c>
      <c r="F13" s="619" t="s">
        <v>170</v>
      </c>
      <c r="G13" s="608" t="s">
        <v>22</v>
      </c>
      <c r="H13" s="609"/>
      <c r="I13" s="609"/>
      <c r="J13" s="609"/>
      <c r="K13" s="610"/>
      <c r="L13" s="602" t="s">
        <v>23</v>
      </c>
      <c r="M13" s="621"/>
      <c r="N13" s="603"/>
      <c r="O13" s="602" t="s">
        <v>35</v>
      </c>
      <c r="P13" s="603"/>
      <c r="Q13" s="28"/>
    </row>
    <row r="14" spans="1:17" s="27" customFormat="1" ht="129.75" customHeight="1">
      <c r="A14" s="30" t="s">
        <v>13</v>
      </c>
      <c r="B14" s="30" t="s">
        <v>9</v>
      </c>
      <c r="C14" s="30" t="s">
        <v>10</v>
      </c>
      <c r="D14" s="30" t="s">
        <v>11</v>
      </c>
      <c r="E14" s="30" t="s">
        <v>20</v>
      </c>
      <c r="F14" s="620"/>
      <c r="G14" s="30" t="s">
        <v>24</v>
      </c>
      <c r="H14" s="30" t="s">
        <v>25</v>
      </c>
      <c r="I14" s="30" t="s">
        <v>26</v>
      </c>
      <c r="J14" s="30" t="s">
        <v>27</v>
      </c>
      <c r="K14" s="53" t="s">
        <v>28</v>
      </c>
      <c r="L14" s="35" t="s">
        <v>40</v>
      </c>
      <c r="M14" s="35" t="s">
        <v>41</v>
      </c>
      <c r="N14" s="35" t="s">
        <v>36</v>
      </c>
      <c r="O14" s="35" t="s">
        <v>305</v>
      </c>
      <c r="P14" s="35" t="s">
        <v>306</v>
      </c>
      <c r="Q14" s="28"/>
    </row>
    <row r="15" spans="1:17" s="144" customFormat="1" ht="23.25">
      <c r="A15" s="140">
        <v>1</v>
      </c>
      <c r="B15" s="140">
        <v>2</v>
      </c>
      <c r="C15" s="140">
        <v>3</v>
      </c>
      <c r="D15" s="140">
        <v>3</v>
      </c>
      <c r="E15" s="141">
        <v>5</v>
      </c>
      <c r="F15" s="142">
        <v>6</v>
      </c>
      <c r="G15" s="140">
        <v>7</v>
      </c>
      <c r="H15" s="140">
        <v>8</v>
      </c>
      <c r="I15" s="140">
        <v>9</v>
      </c>
      <c r="J15" s="140">
        <v>10</v>
      </c>
      <c r="K15" s="140">
        <v>11</v>
      </c>
      <c r="L15" s="140">
        <v>12</v>
      </c>
      <c r="M15" s="140">
        <v>13</v>
      </c>
      <c r="N15" s="140">
        <v>14</v>
      </c>
      <c r="O15" s="140">
        <v>15</v>
      </c>
      <c r="P15" s="140">
        <v>16</v>
      </c>
      <c r="Q15" s="143"/>
    </row>
    <row r="16" spans="1:17" s="27" customFormat="1" ht="33" customHeight="1">
      <c r="A16" s="594" t="s">
        <v>19</v>
      </c>
      <c r="B16" s="594"/>
      <c r="C16" s="594"/>
      <c r="D16" s="594"/>
      <c r="E16" s="596" t="s">
        <v>497</v>
      </c>
      <c r="F16" s="56" t="s">
        <v>29</v>
      </c>
      <c r="G16" s="55"/>
      <c r="H16" s="55"/>
      <c r="I16" s="55"/>
      <c r="J16" s="55"/>
      <c r="K16" s="57"/>
      <c r="L16" s="430">
        <f>L17+L18</f>
        <v>1531172.7000000002</v>
      </c>
      <c r="M16" s="58">
        <f>M17+M18</f>
        <v>1849538.07</v>
      </c>
      <c r="N16" s="58">
        <f>N17+N18</f>
        <v>1831206.5999999999</v>
      </c>
      <c r="O16" s="145">
        <f aca="true" t="shared" si="0" ref="O16:O24">N16/L16*100</f>
        <v>119.59503980184599</v>
      </c>
      <c r="P16" s="145">
        <f>N16/M16*100</f>
        <v>99.00886225066996</v>
      </c>
      <c r="Q16" s="28"/>
    </row>
    <row r="17" spans="1:17" s="27" customFormat="1" ht="23.25" customHeight="1">
      <c r="A17" s="595"/>
      <c r="B17" s="595"/>
      <c r="C17" s="595"/>
      <c r="D17" s="595"/>
      <c r="E17" s="597"/>
      <c r="F17" s="56" t="s">
        <v>151</v>
      </c>
      <c r="G17" s="55" t="s">
        <v>49</v>
      </c>
      <c r="H17" s="55"/>
      <c r="I17" s="55"/>
      <c r="J17" s="55"/>
      <c r="K17" s="57"/>
      <c r="L17" s="430">
        <f>L20+L54+L86+L117+L126+L138</f>
        <v>1476123.0000000002</v>
      </c>
      <c r="M17" s="58">
        <f>M20+M54+M86+M117+M126+M138</f>
        <v>1791897.87</v>
      </c>
      <c r="N17" s="58">
        <f>N20+N54+N86+N117+N126+N138</f>
        <v>1773896.9</v>
      </c>
      <c r="O17" s="145">
        <f t="shared" si="0"/>
        <v>120.17270241030047</v>
      </c>
      <c r="P17" s="145">
        <f aca="true" t="shared" si="1" ref="P17:P86">N17/M17*100</f>
        <v>98.99542433185658</v>
      </c>
      <c r="Q17" s="28"/>
    </row>
    <row r="18" spans="1:17" s="27" customFormat="1" ht="72.75" customHeight="1">
      <c r="A18" s="595"/>
      <c r="B18" s="595"/>
      <c r="C18" s="595"/>
      <c r="D18" s="595"/>
      <c r="E18" s="597"/>
      <c r="F18" s="56" t="s">
        <v>274</v>
      </c>
      <c r="G18" s="55" t="s">
        <v>51</v>
      </c>
      <c r="H18" s="55"/>
      <c r="I18" s="55"/>
      <c r="J18" s="55"/>
      <c r="K18" s="57"/>
      <c r="L18" s="430">
        <f>L87+L139</f>
        <v>55049.7</v>
      </c>
      <c r="M18" s="59">
        <f>M87+M139</f>
        <v>57640.2</v>
      </c>
      <c r="N18" s="59">
        <f>N87+N139</f>
        <v>57309.7</v>
      </c>
      <c r="O18" s="145">
        <f t="shared" si="0"/>
        <v>104.10538113740857</v>
      </c>
      <c r="P18" s="145">
        <f t="shared" si="1"/>
        <v>99.42661545240995</v>
      </c>
      <c r="Q18" s="28"/>
    </row>
    <row r="19" spans="1:17" s="27" customFormat="1" ht="26.25" customHeight="1">
      <c r="A19" s="594" t="s">
        <v>19</v>
      </c>
      <c r="B19" s="594" t="s">
        <v>7</v>
      </c>
      <c r="C19" s="594"/>
      <c r="D19" s="594"/>
      <c r="E19" s="562" t="s">
        <v>101</v>
      </c>
      <c r="F19" s="60" t="s">
        <v>29</v>
      </c>
      <c r="G19" s="61"/>
      <c r="H19" s="61"/>
      <c r="I19" s="61"/>
      <c r="J19" s="61"/>
      <c r="K19" s="62"/>
      <c r="L19" s="88">
        <f>L20</f>
        <v>704563</v>
      </c>
      <c r="M19" s="172">
        <f>M20</f>
        <v>830719.7700000001</v>
      </c>
      <c r="N19" s="172">
        <f>N20</f>
        <v>824303.7000000001</v>
      </c>
      <c r="O19" s="145">
        <f t="shared" si="0"/>
        <v>116.99503096245476</v>
      </c>
      <c r="P19" s="145">
        <f t="shared" si="1"/>
        <v>99.22764929502038</v>
      </c>
      <c r="Q19" s="28"/>
    </row>
    <row r="20" spans="1:18" s="27" customFormat="1" ht="52.5" customHeight="1">
      <c r="A20" s="598"/>
      <c r="B20" s="598"/>
      <c r="C20" s="598"/>
      <c r="D20" s="598"/>
      <c r="E20" s="564"/>
      <c r="F20" s="63" t="s">
        <v>151</v>
      </c>
      <c r="G20" s="64" t="s">
        <v>49</v>
      </c>
      <c r="H20" s="64"/>
      <c r="I20" s="64"/>
      <c r="J20" s="64"/>
      <c r="K20" s="65"/>
      <c r="L20" s="89">
        <f>L22+L41+L49+L52</f>
        <v>704563</v>
      </c>
      <c r="M20" s="66">
        <f>M22+M41+M49+M52</f>
        <v>830719.7700000001</v>
      </c>
      <c r="N20" s="66">
        <f>N22+N41+N49+N52</f>
        <v>824303.7000000001</v>
      </c>
      <c r="O20" s="145">
        <f t="shared" si="0"/>
        <v>116.99503096245476</v>
      </c>
      <c r="P20" s="145">
        <f t="shared" si="1"/>
        <v>99.22764929502038</v>
      </c>
      <c r="Q20" s="93"/>
      <c r="R20" s="93">
        <f>N23+N24+N37</f>
        <v>746797.2000000001</v>
      </c>
    </row>
    <row r="21" spans="1:17" s="27" customFormat="1" ht="21.75" customHeight="1">
      <c r="A21" s="583" t="s">
        <v>19</v>
      </c>
      <c r="B21" s="583" t="s">
        <v>7</v>
      </c>
      <c r="C21" s="583" t="s">
        <v>19</v>
      </c>
      <c r="D21" s="583"/>
      <c r="E21" s="575" t="s">
        <v>171</v>
      </c>
      <c r="F21" s="69" t="s">
        <v>29</v>
      </c>
      <c r="G21" s="70"/>
      <c r="H21" s="70"/>
      <c r="I21" s="70"/>
      <c r="J21" s="70"/>
      <c r="K21" s="71"/>
      <c r="L21" s="85">
        <f>L22</f>
        <v>701410.1</v>
      </c>
      <c r="M21" s="72">
        <f>M22</f>
        <v>826006.9000000001</v>
      </c>
      <c r="N21" s="72">
        <f>N22</f>
        <v>819669.6000000001</v>
      </c>
      <c r="O21" s="145">
        <f t="shared" si="0"/>
        <v>116.86025051535474</v>
      </c>
      <c r="P21" s="145">
        <f t="shared" si="1"/>
        <v>99.23277880608504</v>
      </c>
      <c r="Q21" s="28"/>
    </row>
    <row r="22" spans="1:17" s="27" customFormat="1" ht="50.25" customHeight="1">
      <c r="A22" s="585"/>
      <c r="B22" s="585"/>
      <c r="C22" s="585"/>
      <c r="D22" s="585"/>
      <c r="E22" s="577"/>
      <c r="F22" s="69" t="s">
        <v>151</v>
      </c>
      <c r="G22" s="70" t="s">
        <v>49</v>
      </c>
      <c r="H22" s="70"/>
      <c r="I22" s="70"/>
      <c r="J22" s="70"/>
      <c r="K22" s="71"/>
      <c r="L22" s="85">
        <f>L23+L24+L27+L28+L29+L30+L31+L32+L33+L34+L37+L25+L26+L35+L39+L36+L38</f>
        <v>701410.1</v>
      </c>
      <c r="M22" s="85">
        <f>M23+M24+M27+M28+M29+M30+M31+M32+M33+M34+M37+M25+M26+M35+M39+M36+M38</f>
        <v>826006.9000000001</v>
      </c>
      <c r="N22" s="85">
        <f>N23+N24+N27+N28+N29+N30+N31+N32+N33+N34+N37+N25+N26+N35+N39+N36+N38</f>
        <v>819669.6000000001</v>
      </c>
      <c r="O22" s="145">
        <f t="shared" si="0"/>
        <v>116.86025051535474</v>
      </c>
      <c r="P22" s="145">
        <f t="shared" si="1"/>
        <v>99.23277880608504</v>
      </c>
      <c r="Q22" s="28"/>
    </row>
    <row r="23" spans="1:17" s="27" customFormat="1" ht="114" customHeight="1">
      <c r="A23" s="73" t="s">
        <v>19</v>
      </c>
      <c r="B23" s="73" t="s">
        <v>7</v>
      </c>
      <c r="C23" s="73" t="s">
        <v>19</v>
      </c>
      <c r="D23" s="74" t="s">
        <v>6</v>
      </c>
      <c r="E23" s="54" t="s">
        <v>172</v>
      </c>
      <c r="F23" s="54" t="s">
        <v>151</v>
      </c>
      <c r="G23" s="73" t="s">
        <v>49</v>
      </c>
      <c r="H23" s="73" t="s">
        <v>52</v>
      </c>
      <c r="I23" s="73" t="s">
        <v>19</v>
      </c>
      <c r="J23" s="75" t="s">
        <v>275</v>
      </c>
      <c r="K23" s="76" t="s">
        <v>323</v>
      </c>
      <c r="L23" s="82">
        <v>589966.6</v>
      </c>
      <c r="M23" s="77">
        <f>626660.3+23771.3</f>
        <v>650431.6000000001</v>
      </c>
      <c r="N23" s="77">
        <f>626660.3+23771.3</f>
        <v>650431.6000000001</v>
      </c>
      <c r="O23" s="145">
        <f t="shared" si="0"/>
        <v>110.24888527587835</v>
      </c>
      <c r="P23" s="145">
        <f t="shared" si="1"/>
        <v>100</v>
      </c>
      <c r="Q23" s="28"/>
    </row>
    <row r="24" spans="1:17" s="27" customFormat="1" ht="114" customHeight="1">
      <c r="A24" s="547" t="s">
        <v>19</v>
      </c>
      <c r="B24" s="547" t="s">
        <v>7</v>
      </c>
      <c r="C24" s="547" t="s">
        <v>19</v>
      </c>
      <c r="D24" s="628" t="s">
        <v>54</v>
      </c>
      <c r="E24" s="533" t="s">
        <v>220</v>
      </c>
      <c r="F24" s="533" t="s">
        <v>153</v>
      </c>
      <c r="G24" s="73" t="s">
        <v>49</v>
      </c>
      <c r="H24" s="73" t="s">
        <v>52</v>
      </c>
      <c r="I24" s="73" t="s">
        <v>19</v>
      </c>
      <c r="J24" s="78" t="s">
        <v>173</v>
      </c>
      <c r="K24" s="76" t="s">
        <v>324</v>
      </c>
      <c r="L24" s="82">
        <v>94405.6</v>
      </c>
      <c r="M24" s="77">
        <f>96989.6+3544.7</f>
        <v>100534.3</v>
      </c>
      <c r="N24" s="77">
        <f>91824.6+3348.4</f>
        <v>95173</v>
      </c>
      <c r="O24" s="145">
        <f t="shared" si="0"/>
        <v>100.81287550738516</v>
      </c>
      <c r="P24" s="145">
        <f t="shared" si="1"/>
        <v>94.6671931868029</v>
      </c>
      <c r="Q24" s="28"/>
    </row>
    <row r="25" spans="1:17" s="27" customFormat="1" ht="37.5" customHeight="1" hidden="1">
      <c r="A25" s="548"/>
      <c r="B25" s="548"/>
      <c r="C25" s="548"/>
      <c r="D25" s="629"/>
      <c r="E25" s="555"/>
      <c r="F25" s="555"/>
      <c r="G25" s="73" t="s">
        <v>49</v>
      </c>
      <c r="H25" s="73" t="s">
        <v>52</v>
      </c>
      <c r="I25" s="73" t="s">
        <v>19</v>
      </c>
      <c r="J25" s="78" t="s">
        <v>277</v>
      </c>
      <c r="K25" s="76" t="s">
        <v>89</v>
      </c>
      <c r="L25" s="82">
        <v>0</v>
      </c>
      <c r="M25" s="77">
        <v>0</v>
      </c>
      <c r="N25" s="77">
        <v>0</v>
      </c>
      <c r="O25" s="145"/>
      <c r="P25" s="145"/>
      <c r="Q25" s="28"/>
    </row>
    <row r="26" spans="1:17" s="27" customFormat="1" ht="31.5" customHeight="1" hidden="1">
      <c r="A26" s="557"/>
      <c r="B26" s="557"/>
      <c r="C26" s="557"/>
      <c r="D26" s="557"/>
      <c r="E26" s="626"/>
      <c r="F26" s="626"/>
      <c r="G26" s="73" t="s">
        <v>49</v>
      </c>
      <c r="H26" s="73" t="s">
        <v>52</v>
      </c>
      <c r="I26" s="73" t="s">
        <v>19</v>
      </c>
      <c r="J26" s="78" t="s">
        <v>199</v>
      </c>
      <c r="K26" s="76" t="s">
        <v>60</v>
      </c>
      <c r="L26" s="82">
        <v>0</v>
      </c>
      <c r="M26" s="77">
        <v>0</v>
      </c>
      <c r="N26" s="77">
        <v>0</v>
      </c>
      <c r="O26" s="145"/>
      <c r="P26" s="145"/>
      <c r="Q26" s="28"/>
    </row>
    <row r="27" spans="1:17" s="27" customFormat="1" ht="72" customHeight="1">
      <c r="A27" s="73" t="s">
        <v>19</v>
      </c>
      <c r="B27" s="73" t="s">
        <v>7</v>
      </c>
      <c r="C27" s="73" t="s">
        <v>19</v>
      </c>
      <c r="D27" s="74" t="s">
        <v>56</v>
      </c>
      <c r="E27" s="54" t="s">
        <v>372</v>
      </c>
      <c r="F27" s="54" t="s">
        <v>151</v>
      </c>
      <c r="G27" s="73" t="s">
        <v>49</v>
      </c>
      <c r="H27" s="73" t="s">
        <v>52</v>
      </c>
      <c r="I27" s="73" t="s">
        <v>19</v>
      </c>
      <c r="J27" s="78" t="s">
        <v>174</v>
      </c>
      <c r="K27" s="76" t="s">
        <v>434</v>
      </c>
      <c r="L27" s="82">
        <v>16497.9</v>
      </c>
      <c r="M27" s="77">
        <f>11020.6+2378.3+6548.8+201.8</f>
        <v>20149.5</v>
      </c>
      <c r="N27" s="77">
        <v>20149.5</v>
      </c>
      <c r="O27" s="145">
        <f>N27/L27*100</f>
        <v>122.13372611059587</v>
      </c>
      <c r="P27" s="145">
        <f t="shared" si="1"/>
        <v>100</v>
      </c>
      <c r="Q27" s="28"/>
    </row>
    <row r="28" spans="1:17" s="27" customFormat="1" ht="23.25" customHeight="1" hidden="1">
      <c r="A28" s="547" t="s">
        <v>19</v>
      </c>
      <c r="B28" s="547" t="s">
        <v>7</v>
      </c>
      <c r="C28" s="547" t="s">
        <v>19</v>
      </c>
      <c r="D28" s="547" t="s">
        <v>61</v>
      </c>
      <c r="E28" s="533" t="s">
        <v>373</v>
      </c>
      <c r="F28" s="533" t="s">
        <v>151</v>
      </c>
      <c r="G28" s="73" t="s">
        <v>49</v>
      </c>
      <c r="H28" s="73" t="s">
        <v>52</v>
      </c>
      <c r="I28" s="73" t="s">
        <v>19</v>
      </c>
      <c r="J28" s="78" t="s">
        <v>199</v>
      </c>
      <c r="K28" s="76" t="s">
        <v>89</v>
      </c>
      <c r="L28" s="82">
        <v>0</v>
      </c>
      <c r="M28" s="77">
        <v>0</v>
      </c>
      <c r="N28" s="77">
        <v>0</v>
      </c>
      <c r="O28" s="145" t="e">
        <f aca="true" t="shared" si="2" ref="O28:O35">N28/L28*100</f>
        <v>#DIV/0!</v>
      </c>
      <c r="P28" s="145"/>
      <c r="Q28" s="28"/>
    </row>
    <row r="29" spans="1:17" s="27" customFormat="1" ht="23.25" hidden="1">
      <c r="A29" s="548"/>
      <c r="B29" s="548"/>
      <c r="C29" s="548"/>
      <c r="D29" s="548"/>
      <c r="E29" s="555"/>
      <c r="F29" s="555"/>
      <c r="G29" s="73" t="s">
        <v>49</v>
      </c>
      <c r="H29" s="73" t="s">
        <v>52</v>
      </c>
      <c r="I29" s="73" t="s">
        <v>19</v>
      </c>
      <c r="J29" s="78" t="s">
        <v>200</v>
      </c>
      <c r="K29" s="76" t="s">
        <v>89</v>
      </c>
      <c r="L29" s="82">
        <v>0</v>
      </c>
      <c r="M29" s="77">
        <v>0</v>
      </c>
      <c r="N29" s="77">
        <v>0</v>
      </c>
      <c r="O29" s="145" t="e">
        <f t="shared" si="2"/>
        <v>#DIV/0!</v>
      </c>
      <c r="P29" s="145"/>
      <c r="Q29" s="28"/>
    </row>
    <row r="30" spans="1:17" s="27" customFormat="1" ht="49.5" customHeight="1">
      <c r="A30" s="548"/>
      <c r="B30" s="548"/>
      <c r="C30" s="548"/>
      <c r="D30" s="548"/>
      <c r="E30" s="555"/>
      <c r="F30" s="555"/>
      <c r="G30" s="73" t="s">
        <v>49</v>
      </c>
      <c r="H30" s="73" t="s">
        <v>52</v>
      </c>
      <c r="I30" s="73" t="s">
        <v>19</v>
      </c>
      <c r="J30" s="78" t="s">
        <v>191</v>
      </c>
      <c r="K30" s="76" t="s">
        <v>89</v>
      </c>
      <c r="L30" s="82">
        <v>0</v>
      </c>
      <c r="M30" s="77">
        <v>1210.4</v>
      </c>
      <c r="N30" s="77">
        <v>1210.4</v>
      </c>
      <c r="O30" s="145">
        <v>0</v>
      </c>
      <c r="P30" s="145">
        <f t="shared" si="1"/>
        <v>100</v>
      </c>
      <c r="Q30" s="28"/>
    </row>
    <row r="31" spans="1:17" s="27" customFormat="1" ht="23.25" hidden="1">
      <c r="A31" s="548"/>
      <c r="B31" s="548"/>
      <c r="C31" s="548"/>
      <c r="D31" s="548"/>
      <c r="E31" s="555"/>
      <c r="F31" s="555"/>
      <c r="G31" s="73" t="s">
        <v>49</v>
      </c>
      <c r="H31" s="73" t="s">
        <v>52</v>
      </c>
      <c r="I31" s="73" t="s">
        <v>19</v>
      </c>
      <c r="J31" s="78" t="s">
        <v>192</v>
      </c>
      <c r="K31" s="76" t="s">
        <v>89</v>
      </c>
      <c r="L31" s="82">
        <v>0</v>
      </c>
      <c r="M31" s="77">
        <v>0</v>
      </c>
      <c r="N31" s="77">
        <v>0</v>
      </c>
      <c r="O31" s="145">
        <v>0</v>
      </c>
      <c r="P31" s="145" t="e">
        <f t="shared" si="1"/>
        <v>#DIV/0!</v>
      </c>
      <c r="Q31" s="28"/>
    </row>
    <row r="32" spans="1:17" s="27" customFormat="1" ht="83.25" customHeight="1" hidden="1">
      <c r="A32" s="548"/>
      <c r="B32" s="548"/>
      <c r="C32" s="548"/>
      <c r="D32" s="548"/>
      <c r="E32" s="555"/>
      <c r="F32" s="555"/>
      <c r="G32" s="73" t="s">
        <v>49</v>
      </c>
      <c r="H32" s="73" t="s">
        <v>52</v>
      </c>
      <c r="I32" s="73" t="s">
        <v>19</v>
      </c>
      <c r="J32" s="78" t="s">
        <v>173</v>
      </c>
      <c r="K32" s="76" t="s">
        <v>89</v>
      </c>
      <c r="L32" s="82">
        <v>0</v>
      </c>
      <c r="M32" s="77">
        <v>0</v>
      </c>
      <c r="N32" s="77">
        <v>0</v>
      </c>
      <c r="O32" s="145">
        <v>0</v>
      </c>
      <c r="P32" s="145" t="e">
        <f t="shared" si="1"/>
        <v>#DIV/0!</v>
      </c>
      <c r="Q32" s="28"/>
    </row>
    <row r="33" spans="1:17" s="27" customFormat="1" ht="68.25" customHeight="1">
      <c r="A33" s="549"/>
      <c r="B33" s="549"/>
      <c r="C33" s="549"/>
      <c r="D33" s="549"/>
      <c r="E33" s="534"/>
      <c r="F33" s="534"/>
      <c r="G33" s="73" t="s">
        <v>49</v>
      </c>
      <c r="H33" s="73" t="s">
        <v>52</v>
      </c>
      <c r="I33" s="73" t="s">
        <v>19</v>
      </c>
      <c r="J33" s="78" t="s">
        <v>276</v>
      </c>
      <c r="K33" s="76" t="s">
        <v>89</v>
      </c>
      <c r="L33" s="82">
        <v>0</v>
      </c>
      <c r="M33" s="77">
        <v>0</v>
      </c>
      <c r="N33" s="77">
        <v>0</v>
      </c>
      <c r="O33" s="145">
        <v>0</v>
      </c>
      <c r="P33" s="145">
        <v>0</v>
      </c>
      <c r="Q33" s="28"/>
    </row>
    <row r="34" spans="1:17" s="27" customFormat="1" ht="33" customHeight="1">
      <c r="A34" s="547" t="s">
        <v>19</v>
      </c>
      <c r="B34" s="547" t="s">
        <v>7</v>
      </c>
      <c r="C34" s="547" t="s">
        <v>19</v>
      </c>
      <c r="D34" s="547" t="s">
        <v>63</v>
      </c>
      <c r="E34" s="533" t="s">
        <v>189</v>
      </c>
      <c r="F34" s="533" t="s">
        <v>151</v>
      </c>
      <c r="G34" s="73" t="s">
        <v>49</v>
      </c>
      <c r="H34" s="73" t="s">
        <v>52</v>
      </c>
      <c r="I34" s="73" t="s">
        <v>19</v>
      </c>
      <c r="J34" s="78" t="s">
        <v>470</v>
      </c>
      <c r="K34" s="76" t="s">
        <v>53</v>
      </c>
      <c r="L34" s="82">
        <v>360</v>
      </c>
      <c r="M34" s="77">
        <v>449.6</v>
      </c>
      <c r="N34" s="77">
        <v>412.4</v>
      </c>
      <c r="O34" s="145">
        <f t="shared" si="2"/>
        <v>114.55555555555554</v>
      </c>
      <c r="P34" s="145">
        <f t="shared" si="1"/>
        <v>91.72597864768683</v>
      </c>
      <c r="Q34" s="28"/>
    </row>
    <row r="35" spans="1:17" s="27" customFormat="1" ht="42" customHeight="1">
      <c r="A35" s="556"/>
      <c r="B35" s="556"/>
      <c r="C35" s="556"/>
      <c r="D35" s="556"/>
      <c r="E35" s="627"/>
      <c r="F35" s="627"/>
      <c r="G35" s="73" t="s">
        <v>49</v>
      </c>
      <c r="H35" s="73" t="s">
        <v>52</v>
      </c>
      <c r="I35" s="73" t="s">
        <v>19</v>
      </c>
      <c r="J35" s="78" t="s">
        <v>471</v>
      </c>
      <c r="K35" s="76" t="s">
        <v>53</v>
      </c>
      <c r="L35" s="82">
        <v>180</v>
      </c>
      <c r="M35" s="77">
        <v>165.1</v>
      </c>
      <c r="N35" s="77">
        <v>165.1</v>
      </c>
      <c r="O35" s="145">
        <f t="shared" si="2"/>
        <v>91.72222222222221</v>
      </c>
      <c r="P35" s="145">
        <f t="shared" si="1"/>
        <v>100</v>
      </c>
      <c r="Q35" s="28"/>
    </row>
    <row r="36" spans="1:17" s="27" customFormat="1" ht="27" customHeight="1">
      <c r="A36" s="557"/>
      <c r="B36" s="557"/>
      <c r="C36" s="557"/>
      <c r="D36" s="557"/>
      <c r="E36" s="626"/>
      <c r="F36" s="626"/>
      <c r="G36" s="73" t="s">
        <v>49</v>
      </c>
      <c r="H36" s="73" t="s">
        <v>52</v>
      </c>
      <c r="I36" s="73" t="s">
        <v>19</v>
      </c>
      <c r="J36" s="78" t="s">
        <v>474</v>
      </c>
      <c r="K36" s="76" t="s">
        <v>53</v>
      </c>
      <c r="L36" s="82">
        <v>0</v>
      </c>
      <c r="M36" s="77">
        <v>1200</v>
      </c>
      <c r="N36" s="77">
        <v>1100.6</v>
      </c>
      <c r="O36" s="145">
        <v>0</v>
      </c>
      <c r="P36" s="145">
        <f t="shared" si="1"/>
        <v>91.71666666666665</v>
      </c>
      <c r="Q36" s="28"/>
    </row>
    <row r="37" spans="1:17" s="27" customFormat="1" ht="36" customHeight="1">
      <c r="A37" s="547" t="s">
        <v>19</v>
      </c>
      <c r="B37" s="547" t="s">
        <v>7</v>
      </c>
      <c r="C37" s="547" t="s">
        <v>19</v>
      </c>
      <c r="D37" s="547" t="s">
        <v>64</v>
      </c>
      <c r="E37" s="533" t="s">
        <v>412</v>
      </c>
      <c r="F37" s="533" t="s">
        <v>151</v>
      </c>
      <c r="G37" s="73" t="s">
        <v>49</v>
      </c>
      <c r="H37" s="73" t="s">
        <v>52</v>
      </c>
      <c r="I37" s="73" t="s">
        <v>19</v>
      </c>
      <c r="J37" s="78" t="s">
        <v>413</v>
      </c>
      <c r="K37" s="76" t="s">
        <v>60</v>
      </c>
      <c r="L37" s="82">
        <v>0</v>
      </c>
      <c r="M37" s="77">
        <v>1192.6</v>
      </c>
      <c r="N37" s="77">
        <v>1192.6</v>
      </c>
      <c r="O37" s="145">
        <v>0</v>
      </c>
      <c r="P37" s="145">
        <f t="shared" si="1"/>
        <v>100</v>
      </c>
      <c r="Q37" s="28"/>
    </row>
    <row r="38" spans="1:17" s="27" customFormat="1" ht="36" customHeight="1">
      <c r="A38" s="548"/>
      <c r="B38" s="548"/>
      <c r="C38" s="548"/>
      <c r="D38" s="548"/>
      <c r="E38" s="555"/>
      <c r="F38" s="555"/>
      <c r="G38" s="73" t="s">
        <v>49</v>
      </c>
      <c r="H38" s="73" t="s">
        <v>52</v>
      </c>
      <c r="I38" s="73" t="s">
        <v>19</v>
      </c>
      <c r="J38" s="78" t="s">
        <v>489</v>
      </c>
      <c r="K38" s="76" t="s">
        <v>60</v>
      </c>
      <c r="L38" s="82">
        <v>0</v>
      </c>
      <c r="M38" s="77">
        <f>9998.8+379</f>
        <v>10377.8</v>
      </c>
      <c r="N38" s="77">
        <f>9879.4+379</f>
        <v>10258.4</v>
      </c>
      <c r="O38" s="145">
        <v>0</v>
      </c>
      <c r="P38" s="145">
        <f t="shared" si="1"/>
        <v>98.84946713176204</v>
      </c>
      <c r="Q38" s="28"/>
    </row>
    <row r="39" spans="1:17" s="27" customFormat="1" ht="28.5" customHeight="1">
      <c r="A39" s="557"/>
      <c r="B39" s="557"/>
      <c r="C39" s="557"/>
      <c r="D39" s="557"/>
      <c r="E39" s="626"/>
      <c r="F39" s="626"/>
      <c r="G39" s="73" t="s">
        <v>49</v>
      </c>
      <c r="H39" s="73" t="s">
        <v>52</v>
      </c>
      <c r="I39" s="73" t="s">
        <v>19</v>
      </c>
      <c r="J39" s="78" t="s">
        <v>473</v>
      </c>
      <c r="K39" s="76" t="s">
        <v>60</v>
      </c>
      <c r="L39" s="82">
        <v>0</v>
      </c>
      <c r="M39" s="77">
        <f>39148+1148</f>
        <v>40296</v>
      </c>
      <c r="N39" s="77">
        <f>38538.5+1037.5</f>
        <v>39576</v>
      </c>
      <c r="O39" s="145">
        <v>0</v>
      </c>
      <c r="P39" s="145">
        <f t="shared" si="1"/>
        <v>98.21322215604526</v>
      </c>
      <c r="Q39" s="28"/>
    </row>
    <row r="40" spans="1:16" s="79" customFormat="1" ht="33" customHeight="1">
      <c r="A40" s="590" t="s">
        <v>19</v>
      </c>
      <c r="B40" s="590" t="s">
        <v>7</v>
      </c>
      <c r="C40" s="590" t="s">
        <v>12</v>
      </c>
      <c r="D40" s="590"/>
      <c r="E40" s="592" t="s">
        <v>190</v>
      </c>
      <c r="F40" s="69" t="s">
        <v>29</v>
      </c>
      <c r="G40" s="70"/>
      <c r="H40" s="70"/>
      <c r="I40" s="70"/>
      <c r="J40" s="70"/>
      <c r="K40" s="71"/>
      <c r="L40" s="85">
        <f>L41</f>
        <v>3152.9</v>
      </c>
      <c r="M40" s="72">
        <f>M41</f>
        <v>4712.87</v>
      </c>
      <c r="N40" s="72">
        <f>N41</f>
        <v>4634.1</v>
      </c>
      <c r="O40" s="145">
        <f aca="true" t="shared" si="3" ref="O40:O49">N40/L40*100</f>
        <v>146.9789717403026</v>
      </c>
      <c r="P40" s="145">
        <f t="shared" si="1"/>
        <v>98.32861929142965</v>
      </c>
    </row>
    <row r="41" spans="1:16" s="79" customFormat="1" ht="30" customHeight="1">
      <c r="A41" s="591"/>
      <c r="B41" s="557"/>
      <c r="C41" s="557"/>
      <c r="D41" s="591"/>
      <c r="E41" s="593"/>
      <c r="F41" s="69" t="s">
        <v>151</v>
      </c>
      <c r="G41" s="70" t="s">
        <v>49</v>
      </c>
      <c r="H41" s="70"/>
      <c r="I41" s="70"/>
      <c r="J41" s="70"/>
      <c r="K41" s="71"/>
      <c r="L41" s="85">
        <f>L42+L43+L46+L47+L44+L45</f>
        <v>3152.9</v>
      </c>
      <c r="M41" s="85">
        <f>M42+M43+M46+M47+M44+M45</f>
        <v>4712.87</v>
      </c>
      <c r="N41" s="85">
        <f>N42+N43+N46+N47+N44+N45</f>
        <v>4634.1</v>
      </c>
      <c r="O41" s="145">
        <f t="shared" si="3"/>
        <v>146.9789717403026</v>
      </c>
      <c r="P41" s="145">
        <f t="shared" si="1"/>
        <v>98.32861929142965</v>
      </c>
    </row>
    <row r="42" spans="1:17" s="27" customFormat="1" ht="141" customHeight="1">
      <c r="A42" s="73" t="s">
        <v>19</v>
      </c>
      <c r="B42" s="73" t="s">
        <v>7</v>
      </c>
      <c r="C42" s="73" t="s">
        <v>12</v>
      </c>
      <c r="D42" s="73" t="s">
        <v>7</v>
      </c>
      <c r="E42" s="54" t="s">
        <v>57</v>
      </c>
      <c r="F42" s="54" t="s">
        <v>153</v>
      </c>
      <c r="G42" s="73" t="s">
        <v>49</v>
      </c>
      <c r="H42" s="73" t="s">
        <v>58</v>
      </c>
      <c r="I42" s="73" t="s">
        <v>59</v>
      </c>
      <c r="J42" s="78" t="s">
        <v>175</v>
      </c>
      <c r="K42" s="76" t="s">
        <v>89</v>
      </c>
      <c r="L42" s="82">
        <v>2091.9</v>
      </c>
      <c r="M42" s="77">
        <f>2779.8+71.5</f>
        <v>2851.3</v>
      </c>
      <c r="N42" s="77">
        <f>2779.8+71.5</f>
        <v>2851.3</v>
      </c>
      <c r="O42" s="145">
        <f t="shared" si="3"/>
        <v>136.30192647832115</v>
      </c>
      <c r="P42" s="145">
        <f t="shared" si="1"/>
        <v>100</v>
      </c>
      <c r="Q42" s="28"/>
    </row>
    <row r="43" spans="1:17" s="27" customFormat="1" ht="206.25" customHeight="1">
      <c r="A43" s="411" t="s">
        <v>19</v>
      </c>
      <c r="B43" s="411" t="s">
        <v>7</v>
      </c>
      <c r="C43" s="441" t="s">
        <v>12</v>
      </c>
      <c r="D43" s="411" t="s">
        <v>6</v>
      </c>
      <c r="E43" s="412" t="s">
        <v>223</v>
      </c>
      <c r="F43" s="412" t="s">
        <v>151</v>
      </c>
      <c r="G43" s="73" t="s">
        <v>49</v>
      </c>
      <c r="H43" s="81" t="s">
        <v>52</v>
      </c>
      <c r="I43" s="81" t="s">
        <v>62</v>
      </c>
      <c r="J43" s="78" t="s">
        <v>176</v>
      </c>
      <c r="K43" s="76" t="s">
        <v>89</v>
      </c>
      <c r="L43" s="82">
        <v>246.7</v>
      </c>
      <c r="M43" s="82">
        <f>233.9+12.8</f>
        <v>246.70000000000002</v>
      </c>
      <c r="N43" s="77">
        <v>246.7</v>
      </c>
      <c r="O43" s="145">
        <f t="shared" si="3"/>
        <v>100</v>
      </c>
      <c r="P43" s="145">
        <f t="shared" si="1"/>
        <v>99.99999999999999</v>
      </c>
      <c r="Q43" s="28"/>
    </row>
    <row r="44" spans="1:17" s="27" customFormat="1" ht="57" customHeight="1">
      <c r="A44" s="523" t="s">
        <v>19</v>
      </c>
      <c r="B44" s="523" t="s">
        <v>7</v>
      </c>
      <c r="C44" s="525" t="s">
        <v>12</v>
      </c>
      <c r="D44" s="523" t="s">
        <v>56</v>
      </c>
      <c r="E44" s="521" t="s">
        <v>545</v>
      </c>
      <c r="F44" s="521" t="s">
        <v>151</v>
      </c>
      <c r="G44" s="73" t="s">
        <v>49</v>
      </c>
      <c r="H44" s="81" t="s">
        <v>58</v>
      </c>
      <c r="I44" s="81" t="s">
        <v>59</v>
      </c>
      <c r="J44" s="78" t="s">
        <v>490</v>
      </c>
      <c r="K44" s="76" t="s">
        <v>89</v>
      </c>
      <c r="L44" s="82">
        <v>0</v>
      </c>
      <c r="M44" s="82">
        <f>781.57+11</f>
        <v>792.57</v>
      </c>
      <c r="N44" s="77">
        <f>781.6+11</f>
        <v>792.6</v>
      </c>
      <c r="O44" s="145">
        <v>0</v>
      </c>
      <c r="P44" s="145">
        <f t="shared" si="1"/>
        <v>100.00378515462356</v>
      </c>
      <c r="Q44" s="28"/>
    </row>
    <row r="45" spans="1:17" s="27" customFormat="1" ht="56.25" customHeight="1">
      <c r="A45" s="524"/>
      <c r="B45" s="524"/>
      <c r="C45" s="524"/>
      <c r="D45" s="524"/>
      <c r="E45" s="522"/>
      <c r="F45" s="522"/>
      <c r="G45" s="73" t="s">
        <v>49</v>
      </c>
      <c r="H45" s="81" t="s">
        <v>58</v>
      </c>
      <c r="I45" s="81" t="s">
        <v>59</v>
      </c>
      <c r="J45" s="78" t="s">
        <v>491</v>
      </c>
      <c r="K45" s="76" t="s">
        <v>89</v>
      </c>
      <c r="L45" s="82">
        <v>0</v>
      </c>
      <c r="M45" s="82">
        <f>7.9+0.1</f>
        <v>8</v>
      </c>
      <c r="N45" s="77">
        <v>8</v>
      </c>
      <c r="O45" s="145">
        <v>0</v>
      </c>
      <c r="P45" s="145">
        <f t="shared" si="1"/>
        <v>100</v>
      </c>
      <c r="Q45" s="28"/>
    </row>
    <row r="46" spans="1:16" s="165" customFormat="1" ht="90" customHeight="1">
      <c r="A46" s="552" t="s">
        <v>19</v>
      </c>
      <c r="B46" s="552" t="s">
        <v>7</v>
      </c>
      <c r="C46" s="552" t="s">
        <v>12</v>
      </c>
      <c r="D46" s="552" t="s">
        <v>54</v>
      </c>
      <c r="E46" s="558" t="s">
        <v>177</v>
      </c>
      <c r="F46" s="99" t="s">
        <v>151</v>
      </c>
      <c r="G46" s="81" t="s">
        <v>49</v>
      </c>
      <c r="H46" s="81" t="s">
        <v>58</v>
      </c>
      <c r="I46" s="81" t="s">
        <v>59</v>
      </c>
      <c r="J46" s="78" t="s">
        <v>278</v>
      </c>
      <c r="K46" s="75" t="s">
        <v>89</v>
      </c>
      <c r="L46" s="82">
        <v>803.7</v>
      </c>
      <c r="M46" s="82">
        <f>758.7+45</f>
        <v>803.7</v>
      </c>
      <c r="N46" s="77">
        <f>678.1+50</f>
        <v>728.1</v>
      </c>
      <c r="O46" s="145">
        <f t="shared" si="3"/>
        <v>90.59350503919373</v>
      </c>
      <c r="P46" s="145">
        <f t="shared" si="1"/>
        <v>90.59350503919373</v>
      </c>
    </row>
    <row r="47" spans="1:16" s="165" customFormat="1" ht="115.5" customHeight="1">
      <c r="A47" s="554"/>
      <c r="B47" s="557"/>
      <c r="C47" s="557"/>
      <c r="D47" s="554" t="s">
        <v>54</v>
      </c>
      <c r="E47" s="566"/>
      <c r="F47" s="99" t="s">
        <v>151</v>
      </c>
      <c r="G47" s="81" t="s">
        <v>49</v>
      </c>
      <c r="H47" s="81" t="s">
        <v>58</v>
      </c>
      <c r="I47" s="81" t="s">
        <v>59</v>
      </c>
      <c r="J47" s="78" t="s">
        <v>279</v>
      </c>
      <c r="K47" s="75" t="s">
        <v>89</v>
      </c>
      <c r="L47" s="82">
        <v>10.6</v>
      </c>
      <c r="M47" s="82">
        <v>10.6</v>
      </c>
      <c r="N47" s="77">
        <f>6.9+0.5</f>
        <v>7.4</v>
      </c>
      <c r="O47" s="145">
        <f t="shared" si="3"/>
        <v>69.81132075471699</v>
      </c>
      <c r="P47" s="145">
        <f t="shared" si="1"/>
        <v>69.81132075471699</v>
      </c>
    </row>
    <row r="48" spans="1:16" s="79" customFormat="1" ht="21.75" customHeight="1" hidden="1">
      <c r="A48" s="590" t="s">
        <v>19</v>
      </c>
      <c r="B48" s="590" t="s">
        <v>7</v>
      </c>
      <c r="C48" s="590" t="s">
        <v>59</v>
      </c>
      <c r="D48" s="590"/>
      <c r="E48" s="592" t="s">
        <v>280</v>
      </c>
      <c r="F48" s="151" t="s">
        <v>29</v>
      </c>
      <c r="G48" s="150"/>
      <c r="H48" s="150"/>
      <c r="I48" s="150"/>
      <c r="J48" s="150"/>
      <c r="K48" s="71"/>
      <c r="L48" s="85">
        <f>L49</f>
        <v>0</v>
      </c>
      <c r="M48" s="72">
        <f>M49</f>
        <v>0</v>
      </c>
      <c r="N48" s="72">
        <f>N49</f>
        <v>0</v>
      </c>
      <c r="O48" s="145" t="e">
        <f t="shared" si="3"/>
        <v>#DIV/0!</v>
      </c>
      <c r="P48" s="145" t="e">
        <f t="shared" si="1"/>
        <v>#DIV/0!</v>
      </c>
    </row>
    <row r="49" spans="1:16" s="79" customFormat="1" ht="101.25" customHeight="1" hidden="1">
      <c r="A49" s="591"/>
      <c r="B49" s="591"/>
      <c r="C49" s="591"/>
      <c r="D49" s="591"/>
      <c r="E49" s="593"/>
      <c r="F49" s="151" t="s">
        <v>151</v>
      </c>
      <c r="G49" s="150" t="s">
        <v>49</v>
      </c>
      <c r="H49" s="150"/>
      <c r="I49" s="150"/>
      <c r="J49" s="150"/>
      <c r="K49" s="71"/>
      <c r="L49" s="85">
        <f>L50+L51</f>
        <v>0</v>
      </c>
      <c r="M49" s="72">
        <f>M50+M51</f>
        <v>0</v>
      </c>
      <c r="N49" s="72">
        <f>N50+N51</f>
        <v>0</v>
      </c>
      <c r="O49" s="145" t="e">
        <f t="shared" si="3"/>
        <v>#DIV/0!</v>
      </c>
      <c r="P49" s="145" t="e">
        <f t="shared" si="1"/>
        <v>#DIV/0!</v>
      </c>
    </row>
    <row r="50" spans="1:16" s="165" customFormat="1" ht="26.25" customHeight="1" hidden="1">
      <c r="A50" s="552" t="s">
        <v>19</v>
      </c>
      <c r="B50" s="552" t="s">
        <v>7</v>
      </c>
      <c r="C50" s="552" t="s">
        <v>59</v>
      </c>
      <c r="D50" s="552" t="s">
        <v>7</v>
      </c>
      <c r="E50" s="558" t="s">
        <v>281</v>
      </c>
      <c r="F50" s="99" t="s">
        <v>153</v>
      </c>
      <c r="G50" s="81" t="s">
        <v>49</v>
      </c>
      <c r="H50" s="81" t="s">
        <v>52</v>
      </c>
      <c r="I50" s="81" t="s">
        <v>19</v>
      </c>
      <c r="J50" s="78" t="s">
        <v>282</v>
      </c>
      <c r="K50" s="75" t="s">
        <v>331</v>
      </c>
      <c r="L50" s="82">
        <v>0</v>
      </c>
      <c r="M50" s="82">
        <v>0</v>
      </c>
      <c r="N50" s="82">
        <v>0</v>
      </c>
      <c r="O50" s="145"/>
      <c r="P50" s="145" t="e">
        <f t="shared" si="1"/>
        <v>#DIV/0!</v>
      </c>
    </row>
    <row r="51" spans="1:16" s="165" customFormat="1" ht="18.75" customHeight="1" hidden="1">
      <c r="A51" s="554"/>
      <c r="B51" s="554"/>
      <c r="C51" s="554"/>
      <c r="D51" s="554"/>
      <c r="E51" s="566"/>
      <c r="F51" s="99" t="s">
        <v>153</v>
      </c>
      <c r="G51" s="81" t="s">
        <v>49</v>
      </c>
      <c r="H51" s="81" t="s">
        <v>52</v>
      </c>
      <c r="I51" s="81" t="s">
        <v>19</v>
      </c>
      <c r="J51" s="78" t="s">
        <v>283</v>
      </c>
      <c r="K51" s="75" t="s">
        <v>367</v>
      </c>
      <c r="L51" s="82">
        <v>0</v>
      </c>
      <c r="M51" s="82">
        <v>0</v>
      </c>
      <c r="N51" s="82">
        <v>0</v>
      </c>
      <c r="O51" s="145" t="e">
        <f>N51/L51*100</f>
        <v>#DIV/0!</v>
      </c>
      <c r="P51" s="145" t="e">
        <f t="shared" si="1"/>
        <v>#DIV/0!</v>
      </c>
    </row>
    <row r="52" spans="1:16" s="79" customFormat="1" ht="1.5" customHeight="1">
      <c r="A52" s="166" t="s">
        <v>19</v>
      </c>
      <c r="B52" s="166" t="s">
        <v>7</v>
      </c>
      <c r="C52" s="166" t="s">
        <v>66</v>
      </c>
      <c r="D52" s="166"/>
      <c r="E52" s="153" t="s">
        <v>195</v>
      </c>
      <c r="F52" s="151" t="s">
        <v>153</v>
      </c>
      <c r="G52" s="150" t="s">
        <v>49</v>
      </c>
      <c r="H52" s="150" t="s">
        <v>52</v>
      </c>
      <c r="I52" s="150" t="s">
        <v>66</v>
      </c>
      <c r="J52" s="83" t="s">
        <v>196</v>
      </c>
      <c r="K52" s="167" t="s">
        <v>89</v>
      </c>
      <c r="L52" s="85">
        <v>0</v>
      </c>
      <c r="M52" s="85">
        <v>0</v>
      </c>
      <c r="N52" s="85">
        <v>0</v>
      </c>
      <c r="O52" s="145"/>
      <c r="P52" s="145" t="e">
        <f t="shared" si="1"/>
        <v>#DIV/0!</v>
      </c>
    </row>
    <row r="53" spans="1:17" s="27" customFormat="1" ht="33.75" customHeight="1">
      <c r="A53" s="550" t="s">
        <v>19</v>
      </c>
      <c r="B53" s="550" t="s">
        <v>6</v>
      </c>
      <c r="C53" s="550"/>
      <c r="D53" s="550"/>
      <c r="E53" s="562" t="s">
        <v>102</v>
      </c>
      <c r="F53" s="60" t="s">
        <v>29</v>
      </c>
      <c r="G53" s="61"/>
      <c r="H53" s="61"/>
      <c r="I53" s="61"/>
      <c r="J53" s="61"/>
      <c r="K53" s="62"/>
      <c r="L53" s="88">
        <f>L54</f>
        <v>532505.8</v>
      </c>
      <c r="M53" s="88">
        <f>M54</f>
        <v>704986.9999999999</v>
      </c>
      <c r="N53" s="88">
        <f>N54</f>
        <v>701041.2</v>
      </c>
      <c r="O53" s="145">
        <f>N53/L53*100</f>
        <v>131.64949564868587</v>
      </c>
      <c r="P53" s="145">
        <f t="shared" si="1"/>
        <v>99.44030173606039</v>
      </c>
      <c r="Q53" s="28"/>
    </row>
    <row r="54" spans="1:17" s="27" customFormat="1" ht="45" customHeight="1">
      <c r="A54" s="551"/>
      <c r="B54" s="551"/>
      <c r="C54" s="551"/>
      <c r="D54" s="551"/>
      <c r="E54" s="564"/>
      <c r="F54" s="63" t="s">
        <v>151</v>
      </c>
      <c r="G54" s="64" t="s">
        <v>49</v>
      </c>
      <c r="H54" s="64"/>
      <c r="I54" s="64"/>
      <c r="J54" s="64"/>
      <c r="K54" s="65"/>
      <c r="L54" s="89">
        <f>L55+L81</f>
        <v>532505.8</v>
      </c>
      <c r="M54" s="89">
        <f>M55+M81</f>
        <v>704986.9999999999</v>
      </c>
      <c r="N54" s="89">
        <f>N55+N81</f>
        <v>701041.2</v>
      </c>
      <c r="O54" s="145">
        <f>N54/L54*100</f>
        <v>131.64949564868587</v>
      </c>
      <c r="P54" s="145">
        <f t="shared" si="1"/>
        <v>99.44030173606039</v>
      </c>
      <c r="Q54" s="28"/>
    </row>
    <row r="55" spans="1:17" s="27" customFormat="1" ht="87.75" customHeight="1">
      <c r="A55" s="67" t="s">
        <v>19</v>
      </c>
      <c r="B55" s="67" t="s">
        <v>6</v>
      </c>
      <c r="C55" s="67" t="s">
        <v>19</v>
      </c>
      <c r="D55" s="67"/>
      <c r="E55" s="68" t="s">
        <v>414</v>
      </c>
      <c r="F55" s="68" t="s">
        <v>151</v>
      </c>
      <c r="G55" s="90" t="s">
        <v>49</v>
      </c>
      <c r="H55" s="90"/>
      <c r="I55" s="90"/>
      <c r="J55" s="90"/>
      <c r="K55" s="91"/>
      <c r="L55" s="92">
        <f>L56+L57+L59+L60+L64+L65+L66+L67+L68+L69+L71+L72+L73+L74+L75+L76+L77+L78+L79+L80</f>
        <v>532505.8</v>
      </c>
      <c r="M55" s="92">
        <f>M56+M57+M59+M60+M64+M65+M66+M67+M68+M69+M71+M72+M73+M74+M75+M76+M77+M78+M79+M80</f>
        <v>704986.9999999999</v>
      </c>
      <c r="N55" s="92">
        <f>N56+N57+N59+N60+N64+N65+N66+N67+N68+N69+N71+N72+N73+N74+N75+N76+N77+N78+N79+N80</f>
        <v>701041.2</v>
      </c>
      <c r="O55" s="145">
        <f>N55/L55*100</f>
        <v>131.64949564868587</v>
      </c>
      <c r="P55" s="145">
        <f t="shared" si="1"/>
        <v>99.44030173606039</v>
      </c>
      <c r="Q55" s="93"/>
    </row>
    <row r="56" spans="1:18" s="27" customFormat="1" ht="42" customHeight="1">
      <c r="A56" s="547" t="s">
        <v>19</v>
      </c>
      <c r="B56" s="547" t="s">
        <v>6</v>
      </c>
      <c r="C56" s="547" t="s">
        <v>19</v>
      </c>
      <c r="D56" s="547" t="s">
        <v>7</v>
      </c>
      <c r="E56" s="533" t="s">
        <v>178</v>
      </c>
      <c r="F56" s="533" t="s">
        <v>151</v>
      </c>
      <c r="G56" s="73" t="s">
        <v>49</v>
      </c>
      <c r="H56" s="73" t="s">
        <v>52</v>
      </c>
      <c r="I56" s="73" t="s">
        <v>12</v>
      </c>
      <c r="J56" s="94" t="s">
        <v>284</v>
      </c>
      <c r="K56" s="95" t="s">
        <v>53</v>
      </c>
      <c r="L56" s="82">
        <v>458853.9</v>
      </c>
      <c r="M56" s="82">
        <v>538884</v>
      </c>
      <c r="N56" s="82">
        <v>538884</v>
      </c>
      <c r="O56" s="145">
        <f>N56/L56*100</f>
        <v>117.4413032121989</v>
      </c>
      <c r="P56" s="145">
        <f t="shared" si="1"/>
        <v>100</v>
      </c>
      <c r="Q56" s="93"/>
      <c r="R56" s="93">
        <f>N56+N60</f>
        <v>592994.3</v>
      </c>
    </row>
    <row r="57" spans="1:17" s="27" customFormat="1" ht="119.25" customHeight="1">
      <c r="A57" s="548"/>
      <c r="B57" s="548"/>
      <c r="C57" s="548"/>
      <c r="D57" s="548"/>
      <c r="E57" s="555"/>
      <c r="F57" s="555"/>
      <c r="G57" s="73" t="s">
        <v>49</v>
      </c>
      <c r="H57" s="73" t="s">
        <v>52</v>
      </c>
      <c r="I57" s="73" t="s">
        <v>62</v>
      </c>
      <c r="J57" s="94" t="s">
        <v>285</v>
      </c>
      <c r="K57" s="95" t="s">
        <v>475</v>
      </c>
      <c r="L57" s="82">
        <v>0</v>
      </c>
      <c r="M57" s="82">
        <f>17.1+2749.7</f>
        <v>2766.7999999999997</v>
      </c>
      <c r="N57" s="82">
        <v>2749.6</v>
      </c>
      <c r="O57" s="145">
        <v>0</v>
      </c>
      <c r="P57" s="145">
        <f t="shared" si="1"/>
        <v>99.37834321237531</v>
      </c>
      <c r="Q57" s="28"/>
    </row>
    <row r="58" spans="1:17" s="27" customFormat="1" ht="36.75" customHeight="1" hidden="1">
      <c r="A58" s="548"/>
      <c r="B58" s="548"/>
      <c r="C58" s="548"/>
      <c r="D58" s="548"/>
      <c r="E58" s="555"/>
      <c r="F58" s="555"/>
      <c r="G58" s="73" t="s">
        <v>49</v>
      </c>
      <c r="H58" s="73" t="s">
        <v>52</v>
      </c>
      <c r="I58" s="73" t="s">
        <v>12</v>
      </c>
      <c r="J58" s="94" t="s">
        <v>286</v>
      </c>
      <c r="K58" s="95" t="s">
        <v>53</v>
      </c>
      <c r="L58" s="82">
        <v>0</v>
      </c>
      <c r="M58" s="82"/>
      <c r="N58" s="82"/>
      <c r="O58" s="145" t="e">
        <f>N58/L58*100</f>
        <v>#DIV/0!</v>
      </c>
      <c r="P58" s="145"/>
      <c r="Q58" s="28"/>
    </row>
    <row r="59" spans="1:17" s="27" customFormat="1" ht="60" customHeight="1" hidden="1">
      <c r="A59" s="549"/>
      <c r="B59" s="549"/>
      <c r="C59" s="549"/>
      <c r="D59" s="549"/>
      <c r="E59" s="534"/>
      <c r="F59" s="534"/>
      <c r="G59" s="73" t="s">
        <v>49</v>
      </c>
      <c r="H59" s="73" t="s">
        <v>52</v>
      </c>
      <c r="I59" s="73" t="s">
        <v>62</v>
      </c>
      <c r="J59" s="94" t="s">
        <v>339</v>
      </c>
      <c r="K59" s="95" t="s">
        <v>53</v>
      </c>
      <c r="L59" s="82">
        <v>0</v>
      </c>
      <c r="M59" s="82">
        <v>0</v>
      </c>
      <c r="N59" s="82">
        <v>0</v>
      </c>
      <c r="O59" s="145">
        <v>0</v>
      </c>
      <c r="P59" s="145" t="e">
        <f t="shared" si="1"/>
        <v>#DIV/0!</v>
      </c>
      <c r="Q59" s="28"/>
    </row>
    <row r="60" spans="1:17" s="27" customFormat="1" ht="51" customHeight="1">
      <c r="A60" s="547" t="s">
        <v>19</v>
      </c>
      <c r="B60" s="547" t="s">
        <v>6</v>
      </c>
      <c r="C60" s="547" t="s">
        <v>19</v>
      </c>
      <c r="D60" s="547" t="s">
        <v>6</v>
      </c>
      <c r="E60" s="533" t="s">
        <v>55</v>
      </c>
      <c r="F60" s="533" t="s">
        <v>151</v>
      </c>
      <c r="G60" s="73" t="s">
        <v>49</v>
      </c>
      <c r="H60" s="73" t="s">
        <v>52</v>
      </c>
      <c r="I60" s="73" t="s">
        <v>12</v>
      </c>
      <c r="J60" s="94" t="s">
        <v>67</v>
      </c>
      <c r="K60" s="76" t="s">
        <v>368</v>
      </c>
      <c r="L60" s="82">
        <v>49501.9</v>
      </c>
      <c r="M60" s="82">
        <v>55939.7</v>
      </c>
      <c r="N60" s="82">
        <v>54110.3</v>
      </c>
      <c r="O60" s="145">
        <f>N60/L60*100</f>
        <v>109.30954165395673</v>
      </c>
      <c r="P60" s="145">
        <f t="shared" si="1"/>
        <v>96.72969286571077</v>
      </c>
      <c r="Q60" s="28"/>
    </row>
    <row r="61" spans="1:17" s="27" customFormat="1" ht="37.5" customHeight="1" hidden="1">
      <c r="A61" s="548"/>
      <c r="B61" s="548"/>
      <c r="C61" s="548"/>
      <c r="D61" s="548"/>
      <c r="E61" s="555"/>
      <c r="F61" s="555"/>
      <c r="G61" s="73" t="s">
        <v>49</v>
      </c>
      <c r="H61" s="73" t="s">
        <v>52</v>
      </c>
      <c r="I61" s="73" t="s">
        <v>12</v>
      </c>
      <c r="J61" s="78" t="s">
        <v>202</v>
      </c>
      <c r="K61" s="95" t="s">
        <v>53</v>
      </c>
      <c r="L61" s="82">
        <v>0</v>
      </c>
      <c r="M61" s="82">
        <v>0</v>
      </c>
      <c r="N61" s="82">
        <v>0</v>
      </c>
      <c r="O61" s="145"/>
      <c r="P61" s="145" t="e">
        <f t="shared" si="1"/>
        <v>#DIV/0!</v>
      </c>
      <c r="Q61" s="28"/>
    </row>
    <row r="62" spans="1:17" s="27" customFormat="1" ht="34.5" customHeight="1" hidden="1">
      <c r="A62" s="549"/>
      <c r="B62" s="549"/>
      <c r="C62" s="549"/>
      <c r="D62" s="549"/>
      <c r="E62" s="534"/>
      <c r="F62" s="534"/>
      <c r="G62" s="73" t="s">
        <v>49</v>
      </c>
      <c r="H62" s="73" t="s">
        <v>52</v>
      </c>
      <c r="I62" s="73" t="s">
        <v>12</v>
      </c>
      <c r="J62" s="78" t="s">
        <v>68</v>
      </c>
      <c r="K62" s="95" t="s">
        <v>53</v>
      </c>
      <c r="L62" s="82">
        <v>0</v>
      </c>
      <c r="M62" s="82">
        <v>0</v>
      </c>
      <c r="N62" s="82">
        <v>0</v>
      </c>
      <c r="O62" s="145"/>
      <c r="P62" s="145" t="e">
        <f t="shared" si="1"/>
        <v>#DIV/0!</v>
      </c>
      <c r="Q62" s="28"/>
    </row>
    <row r="63" spans="1:17" s="27" customFormat="1" ht="15" customHeight="1" hidden="1">
      <c r="A63" s="547" t="s">
        <v>19</v>
      </c>
      <c r="B63" s="547" t="s">
        <v>6</v>
      </c>
      <c r="C63" s="547" t="s">
        <v>19</v>
      </c>
      <c r="D63" s="547" t="s">
        <v>54</v>
      </c>
      <c r="E63" s="533" t="s">
        <v>374</v>
      </c>
      <c r="F63" s="533" t="s">
        <v>151</v>
      </c>
      <c r="G63" s="73" t="s">
        <v>49</v>
      </c>
      <c r="H63" s="73" t="s">
        <v>52</v>
      </c>
      <c r="I63" s="73" t="s">
        <v>12</v>
      </c>
      <c r="J63" s="73" t="s">
        <v>179</v>
      </c>
      <c r="K63" s="95" t="s">
        <v>53</v>
      </c>
      <c r="L63" s="82">
        <v>0</v>
      </c>
      <c r="M63" s="82">
        <v>0</v>
      </c>
      <c r="N63" s="82">
        <v>0</v>
      </c>
      <c r="O63" s="145"/>
      <c r="P63" s="145"/>
      <c r="Q63" s="28"/>
    </row>
    <row r="64" spans="1:17" s="27" customFormat="1" ht="68.25" customHeight="1">
      <c r="A64" s="549"/>
      <c r="B64" s="549"/>
      <c r="C64" s="549"/>
      <c r="D64" s="549"/>
      <c r="E64" s="534"/>
      <c r="F64" s="534"/>
      <c r="G64" s="73" t="s">
        <v>49</v>
      </c>
      <c r="H64" s="73" t="s">
        <v>52</v>
      </c>
      <c r="I64" s="73" t="s">
        <v>12</v>
      </c>
      <c r="J64" s="94" t="s">
        <v>369</v>
      </c>
      <c r="K64" s="95" t="s">
        <v>53</v>
      </c>
      <c r="L64" s="82">
        <f>6433+5450.8</f>
        <v>11883.8</v>
      </c>
      <c r="M64" s="82">
        <f>9035.8+5326.1</f>
        <v>14361.9</v>
      </c>
      <c r="N64" s="82">
        <f>9035.4+5326.1</f>
        <v>14361.5</v>
      </c>
      <c r="O64" s="145">
        <f>N64/L64*100</f>
        <v>120.84939160874468</v>
      </c>
      <c r="P64" s="145">
        <f t="shared" si="1"/>
        <v>99.99721485318796</v>
      </c>
      <c r="Q64" s="28"/>
    </row>
    <row r="65" spans="1:17" s="27" customFormat="1" ht="48" customHeight="1" hidden="1">
      <c r="A65" s="547" t="s">
        <v>19</v>
      </c>
      <c r="B65" s="547" t="s">
        <v>6</v>
      </c>
      <c r="C65" s="547" t="s">
        <v>19</v>
      </c>
      <c r="D65" s="547" t="s">
        <v>61</v>
      </c>
      <c r="E65" s="533" t="s">
        <v>415</v>
      </c>
      <c r="F65" s="533" t="s">
        <v>151</v>
      </c>
      <c r="G65" s="73" t="s">
        <v>49</v>
      </c>
      <c r="H65" s="73" t="s">
        <v>52</v>
      </c>
      <c r="I65" s="73" t="s">
        <v>12</v>
      </c>
      <c r="J65" s="94" t="s">
        <v>68</v>
      </c>
      <c r="K65" s="76" t="s">
        <v>368</v>
      </c>
      <c r="L65" s="82">
        <v>0</v>
      </c>
      <c r="M65" s="82">
        <v>0</v>
      </c>
      <c r="N65" s="82">
        <v>0</v>
      </c>
      <c r="O65" s="145">
        <v>0</v>
      </c>
      <c r="P65" s="145" t="e">
        <f t="shared" si="1"/>
        <v>#DIV/0!</v>
      </c>
      <c r="Q65" s="28"/>
    </row>
    <row r="66" spans="1:17" s="27" customFormat="1" ht="51" customHeight="1">
      <c r="A66" s="548"/>
      <c r="B66" s="548"/>
      <c r="C66" s="548"/>
      <c r="D66" s="548"/>
      <c r="E66" s="555"/>
      <c r="F66" s="555"/>
      <c r="G66" s="73" t="s">
        <v>49</v>
      </c>
      <c r="H66" s="73" t="s">
        <v>52</v>
      </c>
      <c r="I66" s="73" t="s">
        <v>12</v>
      </c>
      <c r="J66" s="94" t="s">
        <v>476</v>
      </c>
      <c r="K66" s="95" t="s">
        <v>53</v>
      </c>
      <c r="L66" s="82">
        <v>1960</v>
      </c>
      <c r="M66" s="82">
        <v>0</v>
      </c>
      <c r="N66" s="82">
        <v>0</v>
      </c>
      <c r="O66" s="145">
        <f>N66/L66*100</f>
        <v>0</v>
      </c>
      <c r="P66" s="145">
        <v>0</v>
      </c>
      <c r="Q66" s="28"/>
    </row>
    <row r="67" spans="1:17" s="27" customFormat="1" ht="36.75" customHeight="1">
      <c r="A67" s="548"/>
      <c r="B67" s="548"/>
      <c r="C67" s="548"/>
      <c r="D67" s="548"/>
      <c r="E67" s="555"/>
      <c r="F67" s="555"/>
      <c r="G67" s="73" t="s">
        <v>49</v>
      </c>
      <c r="H67" s="73" t="s">
        <v>52</v>
      </c>
      <c r="I67" s="73" t="s">
        <v>12</v>
      </c>
      <c r="J67" s="94" t="s">
        <v>201</v>
      </c>
      <c r="K67" s="95" t="s">
        <v>53</v>
      </c>
      <c r="L67" s="82">
        <v>0</v>
      </c>
      <c r="M67" s="82">
        <v>1454.7</v>
      </c>
      <c r="N67" s="82">
        <v>925.5</v>
      </c>
      <c r="O67" s="145">
        <v>0</v>
      </c>
      <c r="P67" s="145">
        <f t="shared" si="1"/>
        <v>63.62136522994432</v>
      </c>
      <c r="Q67" s="28"/>
    </row>
    <row r="68" spans="1:17" s="27" customFormat="1" ht="36.75" customHeight="1">
      <c r="A68" s="548"/>
      <c r="B68" s="548"/>
      <c r="C68" s="548"/>
      <c r="D68" s="548"/>
      <c r="E68" s="555"/>
      <c r="F68" s="555"/>
      <c r="G68" s="73" t="s">
        <v>49</v>
      </c>
      <c r="H68" s="73" t="s">
        <v>52</v>
      </c>
      <c r="I68" s="73" t="s">
        <v>12</v>
      </c>
      <c r="J68" s="94" t="s">
        <v>197</v>
      </c>
      <c r="K68" s="95" t="s">
        <v>53</v>
      </c>
      <c r="L68" s="82">
        <v>360</v>
      </c>
      <c r="M68" s="82">
        <v>225.8</v>
      </c>
      <c r="N68" s="82">
        <v>225.8</v>
      </c>
      <c r="O68" s="145">
        <f>N68/L68*100</f>
        <v>62.72222222222222</v>
      </c>
      <c r="P68" s="145">
        <f t="shared" si="1"/>
        <v>100</v>
      </c>
      <c r="Q68" s="28"/>
    </row>
    <row r="69" spans="1:17" s="27" customFormat="1" ht="36.75" customHeight="1">
      <c r="A69" s="549"/>
      <c r="B69" s="549"/>
      <c r="C69" s="549"/>
      <c r="D69" s="549"/>
      <c r="E69" s="534"/>
      <c r="F69" s="534"/>
      <c r="G69" s="73" t="s">
        <v>49</v>
      </c>
      <c r="H69" s="73" t="s">
        <v>52</v>
      </c>
      <c r="I69" s="73" t="s">
        <v>12</v>
      </c>
      <c r="J69" s="94" t="s">
        <v>204</v>
      </c>
      <c r="K69" s="95" t="s">
        <v>53</v>
      </c>
      <c r="L69" s="82">
        <v>720</v>
      </c>
      <c r="M69" s="82">
        <v>436.5</v>
      </c>
      <c r="N69" s="82">
        <v>277.7</v>
      </c>
      <c r="O69" s="145">
        <f>N69/L69*100</f>
        <v>38.56944444444444</v>
      </c>
      <c r="P69" s="145">
        <f t="shared" si="1"/>
        <v>63.6197021764032</v>
      </c>
      <c r="Q69" s="28"/>
    </row>
    <row r="70" spans="1:17" s="27" customFormat="1" ht="23.25" customHeight="1" hidden="1">
      <c r="A70" s="547" t="s">
        <v>19</v>
      </c>
      <c r="B70" s="547" t="s">
        <v>6</v>
      </c>
      <c r="C70" s="547" t="s">
        <v>19</v>
      </c>
      <c r="D70" s="547" t="s">
        <v>63</v>
      </c>
      <c r="E70" s="533" t="s">
        <v>188</v>
      </c>
      <c r="F70" s="533" t="s">
        <v>151</v>
      </c>
      <c r="G70" s="73" t="s">
        <v>49</v>
      </c>
      <c r="H70" s="73" t="s">
        <v>52</v>
      </c>
      <c r="I70" s="73" t="s">
        <v>12</v>
      </c>
      <c r="J70" s="94" t="s">
        <v>287</v>
      </c>
      <c r="K70" s="95" t="s">
        <v>53</v>
      </c>
      <c r="L70" s="82">
        <v>0</v>
      </c>
      <c r="M70" s="82"/>
      <c r="N70" s="82"/>
      <c r="O70" s="145" t="e">
        <f>N70/L70*100</f>
        <v>#DIV/0!</v>
      </c>
      <c r="P70" s="145"/>
      <c r="Q70" s="28"/>
    </row>
    <row r="71" spans="1:17" s="27" customFormat="1" ht="23.25">
      <c r="A71" s="548"/>
      <c r="B71" s="548"/>
      <c r="C71" s="548"/>
      <c r="D71" s="548"/>
      <c r="E71" s="555"/>
      <c r="F71" s="555"/>
      <c r="G71" s="73" t="s">
        <v>49</v>
      </c>
      <c r="H71" s="73" t="s">
        <v>52</v>
      </c>
      <c r="I71" s="73" t="s">
        <v>12</v>
      </c>
      <c r="J71" s="94" t="s">
        <v>424</v>
      </c>
      <c r="K71" s="95" t="s">
        <v>53</v>
      </c>
      <c r="L71" s="82">
        <v>0</v>
      </c>
      <c r="M71" s="82">
        <v>0</v>
      </c>
      <c r="N71" s="82">
        <v>0</v>
      </c>
      <c r="O71" s="145">
        <v>0</v>
      </c>
      <c r="P71" s="145">
        <v>0</v>
      </c>
      <c r="Q71" s="28"/>
    </row>
    <row r="72" spans="1:17" s="27" customFormat="1" ht="23.25">
      <c r="A72" s="548"/>
      <c r="B72" s="548"/>
      <c r="C72" s="548"/>
      <c r="D72" s="548"/>
      <c r="E72" s="555"/>
      <c r="F72" s="555"/>
      <c r="G72" s="73" t="s">
        <v>49</v>
      </c>
      <c r="H72" s="73" t="s">
        <v>52</v>
      </c>
      <c r="I72" s="73" t="s">
        <v>12</v>
      </c>
      <c r="J72" s="94" t="s">
        <v>67</v>
      </c>
      <c r="K72" s="95" t="s">
        <v>472</v>
      </c>
      <c r="L72" s="82">
        <v>9226.2</v>
      </c>
      <c r="M72" s="82">
        <f>9226.2+4885</f>
        <v>14111.2</v>
      </c>
      <c r="N72" s="82">
        <f>9226.2+4447.8</f>
        <v>13674</v>
      </c>
      <c r="O72" s="145">
        <f>N72/L72*100</f>
        <v>148.20836313975417</v>
      </c>
      <c r="P72" s="145">
        <f t="shared" si="1"/>
        <v>96.90175179998866</v>
      </c>
      <c r="Q72" s="28"/>
    </row>
    <row r="73" spans="1:17" s="27" customFormat="1" ht="23.25" hidden="1">
      <c r="A73" s="548"/>
      <c r="B73" s="548"/>
      <c r="C73" s="548"/>
      <c r="D73" s="548"/>
      <c r="E73" s="555"/>
      <c r="F73" s="555"/>
      <c r="G73" s="73" t="s">
        <v>49</v>
      </c>
      <c r="H73" s="73" t="s">
        <v>52</v>
      </c>
      <c r="I73" s="73" t="s">
        <v>12</v>
      </c>
      <c r="J73" s="94" t="s">
        <v>193</v>
      </c>
      <c r="K73" s="95" t="s">
        <v>53</v>
      </c>
      <c r="L73" s="82">
        <v>0</v>
      </c>
      <c r="M73" s="82">
        <v>0</v>
      </c>
      <c r="N73" s="82">
        <v>0</v>
      </c>
      <c r="O73" s="145">
        <v>0</v>
      </c>
      <c r="P73" s="145" t="e">
        <f t="shared" si="1"/>
        <v>#DIV/0!</v>
      </c>
      <c r="Q73" s="28"/>
    </row>
    <row r="74" spans="1:17" s="27" customFormat="1" ht="23.25" hidden="1">
      <c r="A74" s="548"/>
      <c r="B74" s="548"/>
      <c r="C74" s="548"/>
      <c r="D74" s="548"/>
      <c r="E74" s="555"/>
      <c r="F74" s="555"/>
      <c r="G74" s="73" t="s">
        <v>49</v>
      </c>
      <c r="H74" s="73" t="s">
        <v>52</v>
      </c>
      <c r="I74" s="73" t="s">
        <v>12</v>
      </c>
      <c r="J74" s="94" t="s">
        <v>194</v>
      </c>
      <c r="K74" s="95" t="s">
        <v>53</v>
      </c>
      <c r="L74" s="82">
        <v>0</v>
      </c>
      <c r="M74" s="82">
        <v>0</v>
      </c>
      <c r="N74" s="82">
        <v>0</v>
      </c>
      <c r="O74" s="145">
        <v>0</v>
      </c>
      <c r="P74" s="145" t="e">
        <f t="shared" si="1"/>
        <v>#DIV/0!</v>
      </c>
      <c r="Q74" s="28"/>
    </row>
    <row r="75" spans="1:17" s="27" customFormat="1" ht="45.75" customHeight="1">
      <c r="A75" s="549"/>
      <c r="B75" s="549"/>
      <c r="C75" s="549"/>
      <c r="D75" s="549"/>
      <c r="E75" s="534"/>
      <c r="F75" s="534"/>
      <c r="G75" s="73" t="s">
        <v>49</v>
      </c>
      <c r="H75" s="73" t="s">
        <v>52</v>
      </c>
      <c r="I75" s="73" t="s">
        <v>12</v>
      </c>
      <c r="J75" s="94" t="s">
        <v>288</v>
      </c>
      <c r="K75" s="95" t="s">
        <v>53</v>
      </c>
      <c r="L75" s="82">
        <v>0</v>
      </c>
      <c r="M75" s="82">
        <v>752.6</v>
      </c>
      <c r="N75" s="82">
        <v>752.6</v>
      </c>
      <c r="O75" s="145">
        <v>0</v>
      </c>
      <c r="P75" s="145">
        <f t="shared" si="1"/>
        <v>100</v>
      </c>
      <c r="Q75" s="28"/>
    </row>
    <row r="76" spans="1:17" s="27" customFormat="1" ht="180" customHeight="1">
      <c r="A76" s="73" t="s">
        <v>19</v>
      </c>
      <c r="B76" s="73" t="s">
        <v>6</v>
      </c>
      <c r="C76" s="73" t="s">
        <v>19</v>
      </c>
      <c r="D76" s="73" t="s">
        <v>64</v>
      </c>
      <c r="E76" s="54" t="s">
        <v>375</v>
      </c>
      <c r="F76" s="97" t="s">
        <v>151</v>
      </c>
      <c r="G76" s="73" t="s">
        <v>49</v>
      </c>
      <c r="H76" s="73" t="s">
        <v>52</v>
      </c>
      <c r="I76" s="73" t="s">
        <v>12</v>
      </c>
      <c r="J76" s="94" t="s">
        <v>203</v>
      </c>
      <c r="K76" s="95" t="s">
        <v>53</v>
      </c>
      <c r="L76" s="82">
        <v>0</v>
      </c>
      <c r="M76" s="82">
        <v>43301.9</v>
      </c>
      <c r="N76" s="82">
        <v>43301.9</v>
      </c>
      <c r="O76" s="145">
        <v>0</v>
      </c>
      <c r="P76" s="145">
        <f t="shared" si="1"/>
        <v>100</v>
      </c>
      <c r="Q76" s="28"/>
    </row>
    <row r="77" spans="1:17" s="27" customFormat="1" ht="40.5" customHeight="1">
      <c r="A77" s="547" t="s">
        <v>19</v>
      </c>
      <c r="B77" s="547" t="s">
        <v>6</v>
      </c>
      <c r="C77" s="547" t="s">
        <v>19</v>
      </c>
      <c r="D77" s="547" t="s">
        <v>65</v>
      </c>
      <c r="E77" s="533" t="s">
        <v>416</v>
      </c>
      <c r="F77" s="533" t="s">
        <v>151</v>
      </c>
      <c r="G77" s="413" t="s">
        <v>49</v>
      </c>
      <c r="H77" s="413" t="s">
        <v>52</v>
      </c>
      <c r="I77" s="413" t="s">
        <v>12</v>
      </c>
      <c r="J77" s="414" t="s">
        <v>417</v>
      </c>
      <c r="K77" s="416" t="s">
        <v>53</v>
      </c>
      <c r="L77" s="417">
        <v>0</v>
      </c>
      <c r="M77" s="417">
        <v>657.6</v>
      </c>
      <c r="N77" s="417">
        <v>657.6</v>
      </c>
      <c r="O77" s="145">
        <v>0</v>
      </c>
      <c r="P77" s="145">
        <f t="shared" si="1"/>
        <v>100</v>
      </c>
      <c r="Q77" s="28"/>
    </row>
    <row r="78" spans="1:17" s="27" customFormat="1" ht="37.5" customHeight="1">
      <c r="A78" s="556"/>
      <c r="B78" s="556"/>
      <c r="C78" s="556"/>
      <c r="D78" s="556"/>
      <c r="E78" s="627"/>
      <c r="F78" s="627"/>
      <c r="G78" s="413" t="s">
        <v>49</v>
      </c>
      <c r="H78" s="413" t="s">
        <v>52</v>
      </c>
      <c r="I78" s="413" t="s">
        <v>12</v>
      </c>
      <c r="J78" s="414" t="s">
        <v>477</v>
      </c>
      <c r="K78" s="416" t="s">
        <v>53</v>
      </c>
      <c r="L78" s="417">
        <v>0</v>
      </c>
      <c r="M78" s="417">
        <v>18680</v>
      </c>
      <c r="N78" s="417">
        <v>17706.4</v>
      </c>
      <c r="O78" s="145">
        <v>0</v>
      </c>
      <c r="P78" s="145">
        <f t="shared" si="1"/>
        <v>94.7880085653105</v>
      </c>
      <c r="Q78" s="28"/>
    </row>
    <row r="79" spans="1:17" s="27" customFormat="1" ht="31.5" customHeight="1">
      <c r="A79" s="557"/>
      <c r="B79" s="557"/>
      <c r="C79" s="557"/>
      <c r="D79" s="557"/>
      <c r="E79" s="626"/>
      <c r="F79" s="626"/>
      <c r="G79" s="413" t="s">
        <v>49</v>
      </c>
      <c r="H79" s="413" t="s">
        <v>52</v>
      </c>
      <c r="I79" s="413" t="s">
        <v>12</v>
      </c>
      <c r="J79" s="414" t="s">
        <v>478</v>
      </c>
      <c r="K79" s="416" t="s">
        <v>53</v>
      </c>
      <c r="L79" s="417">
        <v>0</v>
      </c>
      <c r="M79" s="417">
        <v>11782.2</v>
      </c>
      <c r="N79" s="417">
        <v>11782.2</v>
      </c>
      <c r="O79" s="145">
        <v>0</v>
      </c>
      <c r="P79" s="145">
        <f t="shared" si="1"/>
        <v>100</v>
      </c>
      <c r="Q79" s="28"/>
    </row>
    <row r="80" spans="1:17" s="27" customFormat="1" ht="96" customHeight="1">
      <c r="A80" s="442">
        <v>1</v>
      </c>
      <c r="B80" s="442">
        <v>2</v>
      </c>
      <c r="C80" s="442">
        <v>1</v>
      </c>
      <c r="D80" s="442">
        <v>9</v>
      </c>
      <c r="E80" s="160" t="s">
        <v>492</v>
      </c>
      <c r="F80" s="160" t="s">
        <v>151</v>
      </c>
      <c r="G80" s="413" t="s">
        <v>49</v>
      </c>
      <c r="H80" s="413" t="s">
        <v>52</v>
      </c>
      <c r="I80" s="413" t="s">
        <v>12</v>
      </c>
      <c r="J80" s="414" t="s">
        <v>493</v>
      </c>
      <c r="K80" s="416" t="s">
        <v>53</v>
      </c>
      <c r="L80" s="417">
        <v>0</v>
      </c>
      <c r="M80" s="417">
        <v>1632.1</v>
      </c>
      <c r="N80" s="417">
        <v>1632.1</v>
      </c>
      <c r="O80" s="145">
        <v>0</v>
      </c>
      <c r="P80" s="145">
        <f t="shared" si="1"/>
        <v>100</v>
      </c>
      <c r="Q80" s="28"/>
    </row>
    <row r="81" spans="1:16" s="165" customFormat="1" ht="72" customHeight="1" hidden="1">
      <c r="A81" s="150" t="s">
        <v>19</v>
      </c>
      <c r="B81" s="150" t="s">
        <v>6</v>
      </c>
      <c r="C81" s="150" t="s">
        <v>66</v>
      </c>
      <c r="D81" s="150"/>
      <c r="E81" s="151" t="s">
        <v>425</v>
      </c>
      <c r="F81" s="151" t="s">
        <v>151</v>
      </c>
      <c r="G81" s="166" t="s">
        <v>49</v>
      </c>
      <c r="H81" s="166"/>
      <c r="I81" s="166"/>
      <c r="J81" s="168"/>
      <c r="K81" s="169"/>
      <c r="L81" s="170">
        <f>L82+L83+L84</f>
        <v>0</v>
      </c>
      <c r="M81" s="170">
        <f>M82+M83+M84</f>
        <v>0</v>
      </c>
      <c r="N81" s="170">
        <f>N82+N83+N84</f>
        <v>0</v>
      </c>
      <c r="O81" s="145" t="e">
        <f>N81/L81*100</f>
        <v>#DIV/0!</v>
      </c>
      <c r="P81" s="145" t="e">
        <f t="shared" si="1"/>
        <v>#DIV/0!</v>
      </c>
    </row>
    <row r="82" spans="1:16" s="165" customFormat="1" ht="34.5" customHeight="1" hidden="1">
      <c r="A82" s="552" t="s">
        <v>19</v>
      </c>
      <c r="B82" s="552" t="s">
        <v>6</v>
      </c>
      <c r="C82" s="552" t="s">
        <v>66</v>
      </c>
      <c r="D82" s="552" t="s">
        <v>7</v>
      </c>
      <c r="E82" s="558" t="s">
        <v>425</v>
      </c>
      <c r="F82" s="558" t="s">
        <v>151</v>
      </c>
      <c r="G82" s="415" t="s">
        <v>49</v>
      </c>
      <c r="H82" s="415" t="s">
        <v>52</v>
      </c>
      <c r="I82" s="415" t="s">
        <v>12</v>
      </c>
      <c r="J82" s="168" t="s">
        <v>424</v>
      </c>
      <c r="K82" s="419" t="s">
        <v>329</v>
      </c>
      <c r="L82" s="417">
        <v>0</v>
      </c>
      <c r="M82" s="417">
        <v>0</v>
      </c>
      <c r="N82" s="417">
        <v>0</v>
      </c>
      <c r="O82" s="145" t="e">
        <f>N82/L82*100</f>
        <v>#DIV/0!</v>
      </c>
      <c r="P82" s="145">
        <v>0</v>
      </c>
    </row>
    <row r="83" spans="1:16" s="165" customFormat="1" ht="40.5" customHeight="1" hidden="1">
      <c r="A83" s="556"/>
      <c r="B83" s="556"/>
      <c r="C83" s="556"/>
      <c r="D83" s="556"/>
      <c r="E83" s="559"/>
      <c r="F83" s="559"/>
      <c r="G83" s="415" t="s">
        <v>49</v>
      </c>
      <c r="H83" s="415" t="s">
        <v>52</v>
      </c>
      <c r="I83" s="415" t="s">
        <v>12</v>
      </c>
      <c r="J83" s="418" t="s">
        <v>427</v>
      </c>
      <c r="K83" s="419" t="s">
        <v>53</v>
      </c>
      <c r="L83" s="417">
        <v>0</v>
      </c>
      <c r="M83" s="417">
        <v>0</v>
      </c>
      <c r="N83" s="417">
        <v>0</v>
      </c>
      <c r="O83" s="145">
        <v>0</v>
      </c>
      <c r="P83" s="145" t="e">
        <f t="shared" si="1"/>
        <v>#DIV/0!</v>
      </c>
    </row>
    <row r="84" spans="1:16" s="165" customFormat="1" ht="39" customHeight="1" hidden="1">
      <c r="A84" s="557"/>
      <c r="B84" s="557"/>
      <c r="C84" s="557"/>
      <c r="D84" s="557"/>
      <c r="E84" s="560"/>
      <c r="F84" s="560"/>
      <c r="G84" s="415" t="s">
        <v>49</v>
      </c>
      <c r="H84" s="415" t="s">
        <v>52</v>
      </c>
      <c r="I84" s="415" t="s">
        <v>12</v>
      </c>
      <c r="J84" s="418" t="s">
        <v>428</v>
      </c>
      <c r="K84" s="419" t="s">
        <v>53</v>
      </c>
      <c r="L84" s="417">
        <v>0</v>
      </c>
      <c r="M84" s="417">
        <v>0</v>
      </c>
      <c r="N84" s="417">
        <v>0</v>
      </c>
      <c r="O84" s="145">
        <v>0</v>
      </c>
      <c r="P84" s="145" t="e">
        <f t="shared" si="1"/>
        <v>#DIV/0!</v>
      </c>
    </row>
    <row r="85" spans="1:17" s="27" customFormat="1" ht="32.25" customHeight="1">
      <c r="A85" s="550" t="s">
        <v>19</v>
      </c>
      <c r="B85" s="550" t="s">
        <v>54</v>
      </c>
      <c r="C85" s="550"/>
      <c r="D85" s="550"/>
      <c r="E85" s="562" t="s">
        <v>180</v>
      </c>
      <c r="F85" s="60" t="s">
        <v>29</v>
      </c>
      <c r="G85" s="61"/>
      <c r="H85" s="61"/>
      <c r="I85" s="61"/>
      <c r="J85" s="61"/>
      <c r="K85" s="62"/>
      <c r="L85" s="88">
        <f>SUM(L86:L87)</f>
        <v>147872.7</v>
      </c>
      <c r="M85" s="88">
        <f>SUM(M86:M87)</f>
        <v>176458.4</v>
      </c>
      <c r="N85" s="88">
        <f>SUM(N86:N87)</f>
        <v>170228.7</v>
      </c>
      <c r="O85" s="145">
        <f>N85/L85*100</f>
        <v>115.11840928041484</v>
      </c>
      <c r="P85" s="145">
        <f t="shared" si="1"/>
        <v>96.46959283321169</v>
      </c>
      <c r="Q85" s="93"/>
    </row>
    <row r="86" spans="1:17" s="27" customFormat="1" ht="26.25" customHeight="1">
      <c r="A86" s="561"/>
      <c r="B86" s="561"/>
      <c r="C86" s="561"/>
      <c r="D86" s="561"/>
      <c r="E86" s="563"/>
      <c r="F86" s="63" t="s">
        <v>151</v>
      </c>
      <c r="G86" s="64" t="s">
        <v>49</v>
      </c>
      <c r="H86" s="64"/>
      <c r="I86" s="64"/>
      <c r="J86" s="64"/>
      <c r="K86" s="65"/>
      <c r="L86" s="89">
        <f>L88+L104+L106+L111+L107+L108+L109+L110+L105</f>
        <v>92903</v>
      </c>
      <c r="M86" s="89">
        <f>M88+M104+M106+M111+M107+M108+M109+M110+M105</f>
        <v>119319.59999999999</v>
      </c>
      <c r="N86" s="89">
        <f>N88+N104+N106+N111+N107+N108+N109+N110+N105</f>
        <v>113420.40000000001</v>
      </c>
      <c r="O86" s="145">
        <f aca="true" t="shared" si="4" ref="O86:O156">N86/L86*100</f>
        <v>122.08475506711302</v>
      </c>
      <c r="P86" s="145">
        <f t="shared" si="1"/>
        <v>95.05596733478826</v>
      </c>
      <c r="Q86" s="28"/>
    </row>
    <row r="87" spans="1:17" s="27" customFormat="1" ht="64.5" customHeight="1">
      <c r="A87" s="551"/>
      <c r="B87" s="551"/>
      <c r="C87" s="551"/>
      <c r="D87" s="551"/>
      <c r="E87" s="564"/>
      <c r="F87" s="63" t="s">
        <v>289</v>
      </c>
      <c r="G87" s="64" t="s">
        <v>51</v>
      </c>
      <c r="H87" s="64"/>
      <c r="I87" s="64"/>
      <c r="J87" s="64"/>
      <c r="K87" s="65"/>
      <c r="L87" s="89">
        <f>L89+L112+L113+L114+L115</f>
        <v>54969.7</v>
      </c>
      <c r="M87" s="89">
        <f>M89+M112+M113+M114+M115</f>
        <v>57138.799999999996</v>
      </c>
      <c r="N87" s="89">
        <f>N89+N112+N113+N114+N115</f>
        <v>56808.299999999996</v>
      </c>
      <c r="O87" s="145">
        <f t="shared" si="4"/>
        <v>103.34475174505226</v>
      </c>
      <c r="P87" s="145">
        <f aca="true" t="shared" si="5" ref="P87:P157">N87/M87*100</f>
        <v>99.4215839324592</v>
      </c>
      <c r="Q87" s="28"/>
    </row>
    <row r="88" spans="1:17" s="87" customFormat="1" ht="25.5" customHeight="1">
      <c r="A88" s="583" t="s">
        <v>19</v>
      </c>
      <c r="B88" s="583" t="s">
        <v>54</v>
      </c>
      <c r="C88" s="583" t="s">
        <v>19</v>
      </c>
      <c r="D88" s="583"/>
      <c r="E88" s="575" t="s">
        <v>70</v>
      </c>
      <c r="F88" s="68" t="s">
        <v>151</v>
      </c>
      <c r="G88" s="67" t="s">
        <v>49</v>
      </c>
      <c r="H88" s="67" t="s">
        <v>52</v>
      </c>
      <c r="I88" s="67" t="s">
        <v>69</v>
      </c>
      <c r="J88" s="67"/>
      <c r="K88" s="98"/>
      <c r="L88" s="85">
        <f>L91+L92+L93+L95+L96+L98+L94+L99</f>
        <v>81903</v>
      </c>
      <c r="M88" s="85">
        <f>M91+M92+M93+M95+M96+M98+M94+M99+M100+M102+M103+M101</f>
        <v>107348.79999999999</v>
      </c>
      <c r="N88" s="85">
        <f>N91+N92+N93+N95+N96+N98+N94+N99+N100+N102+N103+N101</f>
        <v>101459.40000000001</v>
      </c>
      <c r="O88" s="145">
        <f t="shared" si="4"/>
        <v>123.87751364418887</v>
      </c>
      <c r="P88" s="145">
        <f t="shared" si="5"/>
        <v>94.51377192851716</v>
      </c>
      <c r="Q88" s="86"/>
    </row>
    <row r="89" spans="1:17" s="87" customFormat="1" ht="65.25" customHeight="1">
      <c r="A89" s="585"/>
      <c r="B89" s="585"/>
      <c r="C89" s="585"/>
      <c r="D89" s="585"/>
      <c r="E89" s="577"/>
      <c r="F89" s="68" t="s">
        <v>289</v>
      </c>
      <c r="G89" s="150" t="s">
        <v>51</v>
      </c>
      <c r="H89" s="150" t="s">
        <v>52</v>
      </c>
      <c r="I89" s="150" t="s">
        <v>69</v>
      </c>
      <c r="J89" s="150"/>
      <c r="K89" s="71"/>
      <c r="L89" s="85">
        <f>L90+L97</f>
        <v>54969.7</v>
      </c>
      <c r="M89" s="85">
        <f>M90+M97</f>
        <v>57138.799999999996</v>
      </c>
      <c r="N89" s="85">
        <f>N90+N97</f>
        <v>56808.299999999996</v>
      </c>
      <c r="O89" s="145">
        <f t="shared" si="4"/>
        <v>103.34475174505226</v>
      </c>
      <c r="P89" s="145">
        <f t="shared" si="5"/>
        <v>99.4215839324592</v>
      </c>
      <c r="Q89" s="86"/>
    </row>
    <row r="90" spans="1:17" s="27" customFormat="1" ht="67.5" customHeight="1">
      <c r="A90" s="541" t="s">
        <v>19</v>
      </c>
      <c r="B90" s="541" t="s">
        <v>54</v>
      </c>
      <c r="C90" s="541" t="s">
        <v>19</v>
      </c>
      <c r="D90" s="541" t="s">
        <v>7</v>
      </c>
      <c r="E90" s="558" t="s">
        <v>376</v>
      </c>
      <c r="F90" s="54" t="s">
        <v>289</v>
      </c>
      <c r="G90" s="81" t="s">
        <v>51</v>
      </c>
      <c r="H90" s="81" t="s">
        <v>52</v>
      </c>
      <c r="I90" s="81" t="s">
        <v>69</v>
      </c>
      <c r="J90" s="78" t="s">
        <v>206</v>
      </c>
      <c r="K90" s="75" t="s">
        <v>71</v>
      </c>
      <c r="L90" s="82">
        <v>54511</v>
      </c>
      <c r="M90" s="82">
        <v>55187.6</v>
      </c>
      <c r="N90" s="82">
        <v>54857.1</v>
      </c>
      <c r="O90" s="145">
        <f t="shared" si="4"/>
        <v>100.63491772302837</v>
      </c>
      <c r="P90" s="145">
        <f t="shared" si="5"/>
        <v>99.4011335879799</v>
      </c>
      <c r="Q90" s="28"/>
    </row>
    <row r="91" spans="1:18" s="27" customFormat="1" ht="49.5" customHeight="1">
      <c r="A91" s="542"/>
      <c r="B91" s="542"/>
      <c r="C91" s="542"/>
      <c r="D91" s="542"/>
      <c r="E91" s="565"/>
      <c r="F91" s="533" t="s">
        <v>153</v>
      </c>
      <c r="G91" s="81" t="s">
        <v>49</v>
      </c>
      <c r="H91" s="81" t="s">
        <v>52</v>
      </c>
      <c r="I91" s="81" t="s">
        <v>69</v>
      </c>
      <c r="J91" s="78" t="s">
        <v>181</v>
      </c>
      <c r="K91" s="75" t="s">
        <v>89</v>
      </c>
      <c r="L91" s="82">
        <v>80834.6</v>
      </c>
      <c r="M91" s="82">
        <f>51211.6+52664.3</f>
        <v>103875.9</v>
      </c>
      <c r="N91" s="82">
        <f>48357.4+49756.8</f>
        <v>98114.20000000001</v>
      </c>
      <c r="O91" s="145">
        <f t="shared" si="4"/>
        <v>121.37648977046958</v>
      </c>
      <c r="P91" s="145">
        <f t="shared" si="5"/>
        <v>94.45328512195805</v>
      </c>
      <c r="Q91" s="93"/>
      <c r="R91" s="93">
        <f>M91+M102+M103+M105</f>
        <v>109768.59999999999</v>
      </c>
    </row>
    <row r="92" spans="1:17" s="27" customFormat="1" ht="29.25" customHeight="1" hidden="1">
      <c r="A92" s="542"/>
      <c r="B92" s="542"/>
      <c r="C92" s="542"/>
      <c r="D92" s="542"/>
      <c r="E92" s="565"/>
      <c r="F92" s="555"/>
      <c r="G92" s="81" t="s">
        <v>49</v>
      </c>
      <c r="H92" s="81" t="s">
        <v>52</v>
      </c>
      <c r="I92" s="81" t="s">
        <v>69</v>
      </c>
      <c r="J92" s="78" t="s">
        <v>181</v>
      </c>
      <c r="K92" s="75" t="s">
        <v>71</v>
      </c>
      <c r="L92" s="82">
        <v>0</v>
      </c>
      <c r="M92" s="82">
        <v>0</v>
      </c>
      <c r="N92" s="82">
        <v>0</v>
      </c>
      <c r="O92" s="145"/>
      <c r="P92" s="145"/>
      <c r="Q92" s="28"/>
    </row>
    <row r="93" spans="1:17" s="27" customFormat="1" ht="29.25" customHeight="1" hidden="1">
      <c r="A93" s="542"/>
      <c r="B93" s="542"/>
      <c r="C93" s="542"/>
      <c r="D93" s="542"/>
      <c r="E93" s="565"/>
      <c r="F93" s="555"/>
      <c r="G93" s="81" t="s">
        <v>49</v>
      </c>
      <c r="H93" s="81" t="s">
        <v>52</v>
      </c>
      <c r="I93" s="81" t="s">
        <v>69</v>
      </c>
      <c r="J93" s="78" t="s">
        <v>181</v>
      </c>
      <c r="K93" s="75" t="s">
        <v>71</v>
      </c>
      <c r="L93" s="82">
        <v>0</v>
      </c>
      <c r="M93" s="82">
        <v>0</v>
      </c>
      <c r="N93" s="82">
        <v>0</v>
      </c>
      <c r="O93" s="145" t="e">
        <f t="shared" si="4"/>
        <v>#DIV/0!</v>
      </c>
      <c r="P93" s="145" t="e">
        <f>N93/M93*100</f>
        <v>#DIV/0!</v>
      </c>
      <c r="Q93" s="28"/>
    </row>
    <row r="94" spans="1:17" s="27" customFormat="1" ht="29.25" customHeight="1" hidden="1">
      <c r="A94" s="542"/>
      <c r="B94" s="542"/>
      <c r="C94" s="542"/>
      <c r="D94" s="542"/>
      <c r="E94" s="565"/>
      <c r="F94" s="555"/>
      <c r="G94" s="81" t="s">
        <v>49</v>
      </c>
      <c r="H94" s="81" t="s">
        <v>52</v>
      </c>
      <c r="I94" s="81" t="s">
        <v>69</v>
      </c>
      <c r="J94" s="78" t="s">
        <v>335</v>
      </c>
      <c r="K94" s="443" t="s">
        <v>89</v>
      </c>
      <c r="L94" s="82">
        <v>0</v>
      </c>
      <c r="M94" s="82">
        <v>0</v>
      </c>
      <c r="N94" s="82">
        <v>0</v>
      </c>
      <c r="O94" s="145"/>
      <c r="P94" s="145" t="e">
        <f t="shared" si="5"/>
        <v>#DIV/0!</v>
      </c>
      <c r="Q94" s="28"/>
    </row>
    <row r="95" spans="1:17" s="27" customFormat="1" ht="32.25" customHeight="1" hidden="1">
      <c r="A95" s="543"/>
      <c r="B95" s="543"/>
      <c r="C95" s="543"/>
      <c r="D95" s="543"/>
      <c r="E95" s="566"/>
      <c r="F95" s="534"/>
      <c r="G95" s="81" t="s">
        <v>49</v>
      </c>
      <c r="H95" s="81" t="s">
        <v>52</v>
      </c>
      <c r="I95" s="81" t="s">
        <v>69</v>
      </c>
      <c r="J95" s="78" t="s">
        <v>205</v>
      </c>
      <c r="K95" s="75" t="s">
        <v>60</v>
      </c>
      <c r="L95" s="82">
        <v>0</v>
      </c>
      <c r="M95" s="82">
        <v>0</v>
      </c>
      <c r="N95" s="82">
        <v>0</v>
      </c>
      <c r="O95" s="145"/>
      <c r="P95" s="145" t="e">
        <f t="shared" si="5"/>
        <v>#DIV/0!</v>
      </c>
      <c r="Q95" s="93"/>
    </row>
    <row r="96" spans="1:17" s="27" customFormat="1" ht="117.75" customHeight="1" hidden="1">
      <c r="A96" s="94" t="s">
        <v>19</v>
      </c>
      <c r="B96" s="73" t="s">
        <v>54</v>
      </c>
      <c r="C96" s="73" t="s">
        <v>19</v>
      </c>
      <c r="D96" s="73" t="s">
        <v>54</v>
      </c>
      <c r="E96" s="99" t="s">
        <v>210</v>
      </c>
      <c r="F96" s="54" t="s">
        <v>151</v>
      </c>
      <c r="G96" s="81" t="s">
        <v>49</v>
      </c>
      <c r="H96" s="81" t="s">
        <v>52</v>
      </c>
      <c r="I96" s="81" t="s">
        <v>66</v>
      </c>
      <c r="J96" s="78" t="s">
        <v>211</v>
      </c>
      <c r="K96" s="75" t="s">
        <v>89</v>
      </c>
      <c r="L96" s="82">
        <v>0</v>
      </c>
      <c r="M96" s="82">
        <v>0</v>
      </c>
      <c r="N96" s="82">
        <v>0</v>
      </c>
      <c r="O96" s="145"/>
      <c r="P96" s="145" t="e">
        <f t="shared" si="5"/>
        <v>#DIV/0!</v>
      </c>
      <c r="Q96" s="28"/>
    </row>
    <row r="97" spans="1:17" s="27" customFormat="1" ht="74.25" customHeight="1">
      <c r="A97" s="547" t="s">
        <v>19</v>
      </c>
      <c r="B97" s="547" t="s">
        <v>54</v>
      </c>
      <c r="C97" s="547" t="s">
        <v>19</v>
      </c>
      <c r="D97" s="547" t="s">
        <v>65</v>
      </c>
      <c r="E97" s="586" t="s">
        <v>377</v>
      </c>
      <c r="F97" s="54" t="s">
        <v>289</v>
      </c>
      <c r="G97" s="81" t="s">
        <v>51</v>
      </c>
      <c r="H97" s="81" t="s">
        <v>52</v>
      </c>
      <c r="I97" s="81" t="s">
        <v>69</v>
      </c>
      <c r="J97" s="78" t="s">
        <v>370</v>
      </c>
      <c r="K97" s="443" t="s">
        <v>89</v>
      </c>
      <c r="L97" s="82">
        <v>458.7</v>
      </c>
      <c r="M97" s="82">
        <f>1654+297.2</f>
        <v>1951.2</v>
      </c>
      <c r="N97" s="82">
        <v>1951.2</v>
      </c>
      <c r="O97" s="145">
        <f t="shared" si="4"/>
        <v>425.37606278613475</v>
      </c>
      <c r="P97" s="145">
        <f t="shared" si="5"/>
        <v>100</v>
      </c>
      <c r="Q97" s="31"/>
    </row>
    <row r="98" spans="1:17" s="27" customFormat="1" ht="74.25" customHeight="1">
      <c r="A98" s="548"/>
      <c r="B98" s="548"/>
      <c r="C98" s="548"/>
      <c r="D98" s="548"/>
      <c r="E98" s="587"/>
      <c r="F98" s="412" t="s">
        <v>151</v>
      </c>
      <c r="G98" s="411" t="s">
        <v>49</v>
      </c>
      <c r="H98" s="73" t="s">
        <v>52</v>
      </c>
      <c r="I98" s="73" t="s">
        <v>69</v>
      </c>
      <c r="J98" s="94" t="s">
        <v>429</v>
      </c>
      <c r="K98" s="95" t="s">
        <v>89</v>
      </c>
      <c r="L98" s="82">
        <v>698.4</v>
      </c>
      <c r="M98" s="82">
        <f>481.1+64.7+258.1</f>
        <v>803.9000000000001</v>
      </c>
      <c r="N98" s="82">
        <f>481.1+64.7+258.1</f>
        <v>803.9000000000001</v>
      </c>
      <c r="O98" s="145">
        <f t="shared" si="4"/>
        <v>115.10595647193587</v>
      </c>
      <c r="P98" s="145">
        <f t="shared" si="5"/>
        <v>100</v>
      </c>
      <c r="Q98" s="31"/>
    </row>
    <row r="99" spans="1:17" s="27" customFormat="1" ht="36.75" customHeight="1">
      <c r="A99" s="547" t="s">
        <v>19</v>
      </c>
      <c r="B99" s="547" t="s">
        <v>54</v>
      </c>
      <c r="C99" s="547" t="s">
        <v>19</v>
      </c>
      <c r="D99" s="547" t="s">
        <v>418</v>
      </c>
      <c r="E99" s="586" t="s">
        <v>419</v>
      </c>
      <c r="F99" s="533" t="s">
        <v>151</v>
      </c>
      <c r="G99" s="73" t="s">
        <v>49</v>
      </c>
      <c r="H99" s="73" t="s">
        <v>52</v>
      </c>
      <c r="I99" s="73" t="s">
        <v>69</v>
      </c>
      <c r="J99" s="94" t="s">
        <v>479</v>
      </c>
      <c r="K99" s="95" t="s">
        <v>89</v>
      </c>
      <c r="L99" s="82">
        <v>370</v>
      </c>
      <c r="M99" s="82">
        <v>0</v>
      </c>
      <c r="N99" s="82">
        <v>0</v>
      </c>
      <c r="O99" s="145">
        <f t="shared" si="4"/>
        <v>0</v>
      </c>
      <c r="P99" s="145">
        <v>0</v>
      </c>
      <c r="Q99" s="31"/>
    </row>
    <row r="100" spans="1:17" s="27" customFormat="1" ht="45" customHeight="1">
      <c r="A100" s="556"/>
      <c r="B100" s="556"/>
      <c r="C100" s="556"/>
      <c r="D100" s="556"/>
      <c r="E100" s="630"/>
      <c r="F100" s="627"/>
      <c r="G100" s="73" t="s">
        <v>49</v>
      </c>
      <c r="H100" s="73" t="s">
        <v>52</v>
      </c>
      <c r="I100" s="73" t="s">
        <v>69</v>
      </c>
      <c r="J100" s="94" t="s">
        <v>181</v>
      </c>
      <c r="K100" s="95" t="s">
        <v>60</v>
      </c>
      <c r="L100" s="82">
        <v>0</v>
      </c>
      <c r="M100" s="82">
        <v>50</v>
      </c>
      <c r="N100" s="82">
        <v>50</v>
      </c>
      <c r="O100" s="145">
        <v>0</v>
      </c>
      <c r="P100" s="145">
        <f t="shared" si="5"/>
        <v>100</v>
      </c>
      <c r="Q100" s="31"/>
    </row>
    <row r="101" spans="1:17" s="27" customFormat="1" ht="72" customHeight="1">
      <c r="A101" s="557"/>
      <c r="B101" s="557"/>
      <c r="C101" s="557"/>
      <c r="D101" s="557"/>
      <c r="E101" s="625"/>
      <c r="F101" s="626"/>
      <c r="G101" s="73" t="s">
        <v>49</v>
      </c>
      <c r="H101" s="73" t="s">
        <v>52</v>
      </c>
      <c r="I101" s="73" t="s">
        <v>69</v>
      </c>
      <c r="J101" s="94" t="s">
        <v>481</v>
      </c>
      <c r="K101" s="95" t="s">
        <v>53</v>
      </c>
      <c r="L101" s="82">
        <v>0</v>
      </c>
      <c r="M101" s="82">
        <v>37</v>
      </c>
      <c r="N101" s="82">
        <v>37</v>
      </c>
      <c r="O101" s="145">
        <v>0</v>
      </c>
      <c r="P101" s="145">
        <f t="shared" si="5"/>
        <v>100</v>
      </c>
      <c r="Q101" s="31"/>
    </row>
    <row r="102" spans="1:17" s="27" customFormat="1" ht="42" customHeight="1">
      <c r="A102" s="588" t="s">
        <v>19</v>
      </c>
      <c r="B102" s="588" t="s">
        <v>54</v>
      </c>
      <c r="C102" s="588" t="s">
        <v>19</v>
      </c>
      <c r="D102" s="588" t="s">
        <v>58</v>
      </c>
      <c r="E102" s="586" t="s">
        <v>416</v>
      </c>
      <c r="F102" s="533" t="s">
        <v>151</v>
      </c>
      <c r="G102" s="73" t="s">
        <v>49</v>
      </c>
      <c r="H102" s="73" t="s">
        <v>52</v>
      </c>
      <c r="I102" s="73" t="s">
        <v>69</v>
      </c>
      <c r="J102" s="94" t="s">
        <v>420</v>
      </c>
      <c r="K102" s="95" t="s">
        <v>89</v>
      </c>
      <c r="L102" s="82">
        <v>0</v>
      </c>
      <c r="M102" s="82">
        <v>58</v>
      </c>
      <c r="N102" s="82">
        <v>58</v>
      </c>
      <c r="O102" s="145">
        <v>0</v>
      </c>
      <c r="P102" s="145">
        <f t="shared" si="5"/>
        <v>100</v>
      </c>
      <c r="Q102" s="31"/>
    </row>
    <row r="103" spans="1:17" s="27" customFormat="1" ht="44.25" customHeight="1">
      <c r="A103" s="589"/>
      <c r="B103" s="589"/>
      <c r="C103" s="589"/>
      <c r="D103" s="589"/>
      <c r="E103" s="625"/>
      <c r="F103" s="626"/>
      <c r="G103" s="73" t="s">
        <v>49</v>
      </c>
      <c r="H103" s="73" t="s">
        <v>52</v>
      </c>
      <c r="I103" s="73" t="s">
        <v>69</v>
      </c>
      <c r="J103" s="94" t="s">
        <v>480</v>
      </c>
      <c r="K103" s="95" t="s">
        <v>60</v>
      </c>
      <c r="L103" s="82">
        <v>0</v>
      </c>
      <c r="M103" s="82">
        <f>1402+1122</f>
        <v>2524</v>
      </c>
      <c r="N103" s="82">
        <f>1361.5+1034.8</f>
        <v>2396.3</v>
      </c>
      <c r="O103" s="145">
        <v>0</v>
      </c>
      <c r="P103" s="145">
        <f t="shared" si="5"/>
        <v>94.9405705229794</v>
      </c>
      <c r="Q103" s="31"/>
    </row>
    <row r="104" spans="1:17" s="87" customFormat="1" ht="69" customHeight="1">
      <c r="A104" s="73" t="s">
        <v>19</v>
      </c>
      <c r="B104" s="73" t="s">
        <v>54</v>
      </c>
      <c r="C104" s="80" t="s">
        <v>12</v>
      </c>
      <c r="D104" s="73" t="s">
        <v>54</v>
      </c>
      <c r="E104" s="99" t="s">
        <v>72</v>
      </c>
      <c r="F104" s="54" t="s">
        <v>151</v>
      </c>
      <c r="G104" s="73" t="s">
        <v>49</v>
      </c>
      <c r="H104" s="73" t="s">
        <v>52</v>
      </c>
      <c r="I104" s="73" t="s">
        <v>69</v>
      </c>
      <c r="J104" s="78" t="s">
        <v>73</v>
      </c>
      <c r="K104" s="95" t="s">
        <v>496</v>
      </c>
      <c r="L104" s="82">
        <v>11000</v>
      </c>
      <c r="M104" s="82">
        <v>8660.1</v>
      </c>
      <c r="N104" s="82">
        <v>8660.1</v>
      </c>
      <c r="O104" s="145">
        <f t="shared" si="4"/>
        <v>78.72818181818182</v>
      </c>
      <c r="P104" s="145">
        <f t="shared" si="5"/>
        <v>100</v>
      </c>
      <c r="Q104" s="86"/>
    </row>
    <row r="105" spans="1:17" s="87" customFormat="1" ht="69" customHeight="1">
      <c r="A105" s="411" t="s">
        <v>19</v>
      </c>
      <c r="B105" s="411" t="s">
        <v>54</v>
      </c>
      <c r="C105" s="441" t="s">
        <v>12</v>
      </c>
      <c r="D105" s="411" t="s">
        <v>61</v>
      </c>
      <c r="E105" s="99" t="s">
        <v>494</v>
      </c>
      <c r="F105" s="54" t="s">
        <v>151</v>
      </c>
      <c r="G105" s="73" t="s">
        <v>49</v>
      </c>
      <c r="H105" s="73" t="s">
        <v>52</v>
      </c>
      <c r="I105" s="73" t="s">
        <v>69</v>
      </c>
      <c r="J105" s="78" t="s">
        <v>73</v>
      </c>
      <c r="K105" s="76" t="s">
        <v>495</v>
      </c>
      <c r="L105" s="82">
        <v>0</v>
      </c>
      <c r="M105" s="82">
        <f>485.2+2710.7+114.8</f>
        <v>3310.7</v>
      </c>
      <c r="N105" s="82">
        <f>485.3+2702.4+113.2</f>
        <v>3300.9</v>
      </c>
      <c r="O105" s="145">
        <v>0</v>
      </c>
      <c r="P105" s="145">
        <f t="shared" si="5"/>
        <v>99.70399009272964</v>
      </c>
      <c r="Q105" s="86"/>
    </row>
    <row r="106" spans="1:17" s="87" customFormat="1" ht="51" customHeight="1" hidden="1">
      <c r="A106" s="583" t="s">
        <v>19</v>
      </c>
      <c r="B106" s="583" t="s">
        <v>54</v>
      </c>
      <c r="C106" s="583" t="s">
        <v>69</v>
      </c>
      <c r="D106" s="583"/>
      <c r="E106" s="592" t="s">
        <v>421</v>
      </c>
      <c r="F106" s="575" t="s">
        <v>151</v>
      </c>
      <c r="G106" s="67" t="s">
        <v>49</v>
      </c>
      <c r="H106" s="67" t="s">
        <v>52</v>
      </c>
      <c r="I106" s="67" t="s">
        <v>69</v>
      </c>
      <c r="J106" s="83" t="s">
        <v>290</v>
      </c>
      <c r="K106" s="98" t="s">
        <v>60</v>
      </c>
      <c r="L106" s="85">
        <v>0</v>
      </c>
      <c r="M106" s="85">
        <v>0</v>
      </c>
      <c r="N106" s="85">
        <v>0</v>
      </c>
      <c r="O106" s="145"/>
      <c r="P106" s="145" t="e">
        <f t="shared" si="5"/>
        <v>#DIV/0!</v>
      </c>
      <c r="Q106" s="86"/>
    </row>
    <row r="107" spans="1:17" s="87" customFormat="1" ht="51" customHeight="1" hidden="1">
      <c r="A107" s="584"/>
      <c r="B107" s="584"/>
      <c r="C107" s="584"/>
      <c r="D107" s="584"/>
      <c r="E107" s="631"/>
      <c r="F107" s="576"/>
      <c r="G107" s="73" t="s">
        <v>49</v>
      </c>
      <c r="H107" s="73" t="s">
        <v>52</v>
      </c>
      <c r="I107" s="73" t="s">
        <v>69</v>
      </c>
      <c r="J107" s="94" t="s">
        <v>181</v>
      </c>
      <c r="K107" s="76" t="s">
        <v>89</v>
      </c>
      <c r="L107" s="85">
        <v>0</v>
      </c>
      <c r="M107" s="85">
        <v>0</v>
      </c>
      <c r="N107" s="85">
        <v>0</v>
      </c>
      <c r="O107" s="145" t="e">
        <f t="shared" si="4"/>
        <v>#DIV/0!</v>
      </c>
      <c r="P107" s="145" t="e">
        <f t="shared" si="5"/>
        <v>#DIV/0!</v>
      </c>
      <c r="Q107" s="86"/>
    </row>
    <row r="108" spans="1:17" s="87" customFormat="1" ht="51" customHeight="1" hidden="1">
      <c r="A108" s="584"/>
      <c r="B108" s="584"/>
      <c r="C108" s="584"/>
      <c r="D108" s="584"/>
      <c r="E108" s="631"/>
      <c r="F108" s="576"/>
      <c r="G108" s="73" t="s">
        <v>49</v>
      </c>
      <c r="H108" s="73" t="s">
        <v>52</v>
      </c>
      <c r="I108" s="73" t="s">
        <v>69</v>
      </c>
      <c r="J108" s="94" t="s">
        <v>205</v>
      </c>
      <c r="K108" s="76" t="s">
        <v>60</v>
      </c>
      <c r="L108" s="85">
        <v>0</v>
      </c>
      <c r="M108" s="85">
        <v>0</v>
      </c>
      <c r="N108" s="85">
        <v>0</v>
      </c>
      <c r="O108" s="145"/>
      <c r="P108" s="145"/>
      <c r="Q108" s="86"/>
    </row>
    <row r="109" spans="1:17" s="87" customFormat="1" ht="51" customHeight="1" hidden="1">
      <c r="A109" s="584"/>
      <c r="B109" s="584"/>
      <c r="C109" s="584"/>
      <c r="D109" s="584"/>
      <c r="E109" s="631"/>
      <c r="F109" s="576"/>
      <c r="G109" s="67" t="s">
        <v>49</v>
      </c>
      <c r="H109" s="67" t="s">
        <v>52</v>
      </c>
      <c r="I109" s="67" t="s">
        <v>69</v>
      </c>
      <c r="J109" s="83" t="s">
        <v>335</v>
      </c>
      <c r="K109" s="98"/>
      <c r="L109" s="85">
        <v>0</v>
      </c>
      <c r="M109" s="85">
        <v>0</v>
      </c>
      <c r="N109" s="85">
        <v>0</v>
      </c>
      <c r="O109" s="145"/>
      <c r="P109" s="145"/>
      <c r="Q109" s="86"/>
    </row>
    <row r="110" spans="1:17" s="87" customFormat="1" ht="51" customHeight="1" hidden="1">
      <c r="A110" s="584"/>
      <c r="B110" s="584"/>
      <c r="C110" s="584"/>
      <c r="D110" s="584"/>
      <c r="E110" s="631"/>
      <c r="F110" s="576"/>
      <c r="G110" s="67" t="s">
        <v>49</v>
      </c>
      <c r="H110" s="67" t="s">
        <v>52</v>
      </c>
      <c r="I110" s="67" t="s">
        <v>69</v>
      </c>
      <c r="J110" s="83" t="s">
        <v>371</v>
      </c>
      <c r="K110" s="98" t="s">
        <v>71</v>
      </c>
      <c r="L110" s="85">
        <v>0</v>
      </c>
      <c r="M110" s="85">
        <v>0</v>
      </c>
      <c r="N110" s="85">
        <v>0</v>
      </c>
      <c r="O110" s="145"/>
      <c r="P110" s="145" t="e">
        <f t="shared" si="5"/>
        <v>#DIV/0!</v>
      </c>
      <c r="Q110" s="86"/>
    </row>
    <row r="111" spans="1:17" s="87" customFormat="1" ht="46.5" customHeight="1" hidden="1">
      <c r="A111" s="585"/>
      <c r="B111" s="585"/>
      <c r="C111" s="585"/>
      <c r="D111" s="585"/>
      <c r="E111" s="593"/>
      <c r="F111" s="577"/>
      <c r="G111" s="67" t="s">
        <v>49</v>
      </c>
      <c r="H111" s="67" t="s">
        <v>52</v>
      </c>
      <c r="I111" s="67" t="s">
        <v>69</v>
      </c>
      <c r="J111" s="83" t="s">
        <v>291</v>
      </c>
      <c r="K111" s="98" t="s">
        <v>71</v>
      </c>
      <c r="L111" s="85">
        <v>0</v>
      </c>
      <c r="M111" s="85">
        <v>0</v>
      </c>
      <c r="N111" s="85">
        <v>0</v>
      </c>
      <c r="O111" s="145"/>
      <c r="P111" s="145" t="e">
        <f t="shared" si="5"/>
        <v>#DIV/0!</v>
      </c>
      <c r="Q111" s="86"/>
    </row>
    <row r="112" spans="1:17" s="87" customFormat="1" ht="35.25" customHeight="1" hidden="1">
      <c r="A112" s="583" t="s">
        <v>19</v>
      </c>
      <c r="B112" s="583" t="s">
        <v>54</v>
      </c>
      <c r="C112" s="583" t="s">
        <v>66</v>
      </c>
      <c r="D112" s="583"/>
      <c r="E112" s="592" t="s">
        <v>207</v>
      </c>
      <c r="F112" s="578" t="s">
        <v>208</v>
      </c>
      <c r="G112" s="67" t="s">
        <v>51</v>
      </c>
      <c r="H112" s="67" t="s">
        <v>52</v>
      </c>
      <c r="I112" s="67" t="s">
        <v>69</v>
      </c>
      <c r="J112" s="83" t="s">
        <v>209</v>
      </c>
      <c r="K112" s="187" t="s">
        <v>292</v>
      </c>
      <c r="L112" s="85">
        <v>0</v>
      </c>
      <c r="M112" s="85">
        <v>0</v>
      </c>
      <c r="N112" s="85">
        <v>0</v>
      </c>
      <c r="O112" s="145"/>
      <c r="P112" s="145" t="e">
        <f t="shared" si="5"/>
        <v>#DIV/0!</v>
      </c>
      <c r="Q112" s="86"/>
    </row>
    <row r="113" spans="1:17" s="87" customFormat="1" ht="35.25" customHeight="1" hidden="1">
      <c r="A113" s="584"/>
      <c r="B113" s="584"/>
      <c r="C113" s="584"/>
      <c r="D113" s="584"/>
      <c r="E113" s="631"/>
      <c r="F113" s="579"/>
      <c r="G113" s="67" t="s">
        <v>51</v>
      </c>
      <c r="H113" s="67" t="s">
        <v>52</v>
      </c>
      <c r="I113" s="67" t="s">
        <v>69</v>
      </c>
      <c r="J113" s="83" t="s">
        <v>332</v>
      </c>
      <c r="K113" s="187" t="s">
        <v>71</v>
      </c>
      <c r="L113" s="85">
        <v>0</v>
      </c>
      <c r="M113" s="85">
        <v>0</v>
      </c>
      <c r="N113" s="85">
        <v>0</v>
      </c>
      <c r="O113" s="145"/>
      <c r="P113" s="145" t="e">
        <f t="shared" si="5"/>
        <v>#DIV/0!</v>
      </c>
      <c r="Q113" s="86"/>
    </row>
    <row r="114" spans="1:17" s="87" customFormat="1" ht="35.25" customHeight="1" hidden="1">
      <c r="A114" s="584"/>
      <c r="B114" s="584"/>
      <c r="C114" s="584"/>
      <c r="D114" s="584"/>
      <c r="E114" s="631"/>
      <c r="F114" s="579"/>
      <c r="G114" s="67" t="s">
        <v>51</v>
      </c>
      <c r="H114" s="67" t="s">
        <v>52</v>
      </c>
      <c r="I114" s="67" t="s">
        <v>69</v>
      </c>
      <c r="J114" s="83" t="s">
        <v>293</v>
      </c>
      <c r="K114" s="187" t="s">
        <v>292</v>
      </c>
      <c r="L114" s="85">
        <v>0</v>
      </c>
      <c r="M114" s="85">
        <v>0</v>
      </c>
      <c r="N114" s="85">
        <v>0</v>
      </c>
      <c r="O114" s="145" t="e">
        <f t="shared" si="4"/>
        <v>#DIV/0!</v>
      </c>
      <c r="P114" s="145"/>
      <c r="Q114" s="86"/>
    </row>
    <row r="115" spans="1:17" s="87" customFormat="1" ht="29.25" customHeight="1" hidden="1">
      <c r="A115" s="585"/>
      <c r="B115" s="585"/>
      <c r="C115" s="585"/>
      <c r="D115" s="585"/>
      <c r="E115" s="593"/>
      <c r="F115" s="580"/>
      <c r="G115" s="67" t="s">
        <v>51</v>
      </c>
      <c r="H115" s="67" t="s">
        <v>52</v>
      </c>
      <c r="I115" s="67" t="s">
        <v>69</v>
      </c>
      <c r="J115" s="83" t="s">
        <v>294</v>
      </c>
      <c r="K115" s="187" t="s">
        <v>292</v>
      </c>
      <c r="L115" s="85">
        <v>0</v>
      </c>
      <c r="M115" s="85">
        <v>0</v>
      </c>
      <c r="N115" s="85">
        <v>0</v>
      </c>
      <c r="O115" s="145" t="e">
        <f t="shared" si="4"/>
        <v>#DIV/0!</v>
      </c>
      <c r="P115" s="145"/>
      <c r="Q115" s="86"/>
    </row>
    <row r="116" spans="1:17" s="27" customFormat="1" ht="27.75" customHeight="1">
      <c r="A116" s="550" t="s">
        <v>19</v>
      </c>
      <c r="B116" s="550" t="s">
        <v>56</v>
      </c>
      <c r="C116" s="550"/>
      <c r="D116" s="550"/>
      <c r="E116" s="562" t="s">
        <v>103</v>
      </c>
      <c r="F116" s="60" t="s">
        <v>29</v>
      </c>
      <c r="G116" s="61"/>
      <c r="H116" s="61"/>
      <c r="I116" s="61"/>
      <c r="J116" s="61"/>
      <c r="K116" s="62"/>
      <c r="L116" s="88">
        <f>L117</f>
        <v>34763.8</v>
      </c>
      <c r="M116" s="88">
        <f>M117</f>
        <v>37864.399999999994</v>
      </c>
      <c r="N116" s="88">
        <f>N117</f>
        <v>37461.6</v>
      </c>
      <c r="O116" s="145">
        <f t="shared" si="4"/>
        <v>107.7603714208458</v>
      </c>
      <c r="P116" s="145">
        <f t="shared" si="5"/>
        <v>98.9362039276999</v>
      </c>
      <c r="Q116" s="28"/>
    </row>
    <row r="117" spans="1:17" s="27" customFormat="1" ht="48.75" customHeight="1">
      <c r="A117" s="551"/>
      <c r="B117" s="551"/>
      <c r="C117" s="551"/>
      <c r="D117" s="551"/>
      <c r="E117" s="564"/>
      <c r="F117" s="63" t="s">
        <v>151</v>
      </c>
      <c r="G117" s="64" t="s">
        <v>49</v>
      </c>
      <c r="H117" s="64"/>
      <c r="I117" s="64"/>
      <c r="J117" s="64"/>
      <c r="K117" s="65"/>
      <c r="L117" s="89">
        <f>L118+L120+L119</f>
        <v>34763.8</v>
      </c>
      <c r="M117" s="89">
        <f>M118+M120+M119</f>
        <v>37864.399999999994</v>
      </c>
      <c r="N117" s="89">
        <f>N118+N120+N119</f>
        <v>37461.6</v>
      </c>
      <c r="O117" s="145">
        <f t="shared" si="4"/>
        <v>107.7603714208458</v>
      </c>
      <c r="P117" s="145">
        <f t="shared" si="5"/>
        <v>98.9362039276999</v>
      </c>
      <c r="Q117" s="28"/>
    </row>
    <row r="118" spans="1:17" s="27" customFormat="1" ht="132.75" customHeight="1">
      <c r="A118" s="547" t="s">
        <v>19</v>
      </c>
      <c r="B118" s="547" t="s">
        <v>56</v>
      </c>
      <c r="C118" s="547" t="s">
        <v>19</v>
      </c>
      <c r="D118" s="547"/>
      <c r="E118" s="632" t="s">
        <v>498</v>
      </c>
      <c r="F118" s="533" t="s">
        <v>151</v>
      </c>
      <c r="G118" s="73" t="s">
        <v>49</v>
      </c>
      <c r="H118" s="73" t="s">
        <v>52</v>
      </c>
      <c r="I118" s="73" t="s">
        <v>62</v>
      </c>
      <c r="J118" s="94" t="s">
        <v>182</v>
      </c>
      <c r="K118" s="76" t="s">
        <v>426</v>
      </c>
      <c r="L118" s="82">
        <v>4693</v>
      </c>
      <c r="M118" s="96">
        <f>3721+12+1123.7+47+15+23+19</f>
        <v>4960.7</v>
      </c>
      <c r="N118" s="82">
        <f>3711.6+8.7+1110.7+37.2+15+22.8+16.4</f>
        <v>4922.4</v>
      </c>
      <c r="O118" s="145">
        <f t="shared" si="4"/>
        <v>104.88813125932239</v>
      </c>
      <c r="P118" s="145">
        <f t="shared" si="5"/>
        <v>99.22793154191947</v>
      </c>
      <c r="Q118" s="28"/>
    </row>
    <row r="119" spans="1:17" s="27" customFormat="1" ht="47.25" customHeight="1" hidden="1">
      <c r="A119" s="549"/>
      <c r="B119" s="549"/>
      <c r="C119" s="549"/>
      <c r="D119" s="549"/>
      <c r="E119" s="633"/>
      <c r="F119" s="534"/>
      <c r="G119" s="73" t="s">
        <v>49</v>
      </c>
      <c r="H119" s="73" t="s">
        <v>52</v>
      </c>
      <c r="I119" s="73" t="s">
        <v>62</v>
      </c>
      <c r="J119" s="94" t="s">
        <v>430</v>
      </c>
      <c r="K119" s="76" t="s">
        <v>431</v>
      </c>
      <c r="L119" s="82">
        <v>0</v>
      </c>
      <c r="M119" s="96">
        <v>0</v>
      </c>
      <c r="N119" s="96">
        <v>0</v>
      </c>
      <c r="O119" s="145">
        <v>0</v>
      </c>
      <c r="P119" s="145" t="e">
        <f t="shared" si="5"/>
        <v>#DIV/0!</v>
      </c>
      <c r="Q119" s="28"/>
    </row>
    <row r="120" spans="1:17" s="87" customFormat="1" ht="69.75" customHeight="1">
      <c r="A120" s="67" t="s">
        <v>19</v>
      </c>
      <c r="B120" s="67" t="s">
        <v>56</v>
      </c>
      <c r="C120" s="67" t="s">
        <v>12</v>
      </c>
      <c r="D120" s="67"/>
      <c r="E120" s="68" t="s">
        <v>76</v>
      </c>
      <c r="F120" s="68" t="s">
        <v>151</v>
      </c>
      <c r="G120" s="67" t="s">
        <v>49</v>
      </c>
      <c r="H120" s="67" t="s">
        <v>52</v>
      </c>
      <c r="I120" s="67" t="s">
        <v>62</v>
      </c>
      <c r="J120" s="100"/>
      <c r="K120" s="101"/>
      <c r="L120" s="85">
        <f>L121+L124+L123</f>
        <v>30070.800000000003</v>
      </c>
      <c r="M120" s="85">
        <f>M121+M124+M122+M123</f>
        <v>32903.7</v>
      </c>
      <c r="N120" s="85">
        <f>N121+N124+N122+N123</f>
        <v>32539.199999999997</v>
      </c>
      <c r="O120" s="145">
        <f t="shared" si="4"/>
        <v>108.20862763877248</v>
      </c>
      <c r="P120" s="145">
        <f t="shared" si="5"/>
        <v>98.89222184739103</v>
      </c>
      <c r="Q120" s="86"/>
    </row>
    <row r="121" spans="1:17" s="27" customFormat="1" ht="65.25" customHeight="1">
      <c r="A121" s="547" t="s">
        <v>19</v>
      </c>
      <c r="B121" s="547" t="s">
        <v>56</v>
      </c>
      <c r="C121" s="547" t="s">
        <v>12</v>
      </c>
      <c r="D121" s="547" t="s">
        <v>7</v>
      </c>
      <c r="E121" s="558" t="s">
        <v>422</v>
      </c>
      <c r="F121" s="533" t="s">
        <v>151</v>
      </c>
      <c r="G121" s="547" t="s">
        <v>49</v>
      </c>
      <c r="H121" s="547" t="s">
        <v>52</v>
      </c>
      <c r="I121" s="547" t="s">
        <v>62</v>
      </c>
      <c r="J121" s="94" t="s">
        <v>183</v>
      </c>
      <c r="K121" s="76" t="s">
        <v>94</v>
      </c>
      <c r="L121" s="82">
        <f>30058-6196.1</f>
        <v>23861.9</v>
      </c>
      <c r="M121" s="82">
        <v>25808.8</v>
      </c>
      <c r="N121" s="82">
        <v>25525.1</v>
      </c>
      <c r="O121" s="145">
        <f t="shared" si="4"/>
        <v>106.97010715827322</v>
      </c>
      <c r="P121" s="145">
        <f t="shared" si="5"/>
        <v>98.90076253060971</v>
      </c>
      <c r="Q121" s="28"/>
    </row>
    <row r="122" spans="1:17" s="27" customFormat="1" ht="39.75" customHeight="1" hidden="1">
      <c r="A122" s="548"/>
      <c r="B122" s="548"/>
      <c r="C122" s="548"/>
      <c r="D122" s="548"/>
      <c r="E122" s="565"/>
      <c r="F122" s="555"/>
      <c r="G122" s="548"/>
      <c r="H122" s="548"/>
      <c r="I122" s="548"/>
      <c r="J122" s="94" t="s">
        <v>183</v>
      </c>
      <c r="K122" s="76" t="s">
        <v>334</v>
      </c>
      <c r="L122" s="82">
        <v>0</v>
      </c>
      <c r="M122" s="82">
        <v>0</v>
      </c>
      <c r="N122" s="82">
        <v>0</v>
      </c>
      <c r="O122" s="145" t="e">
        <f t="shared" si="4"/>
        <v>#DIV/0!</v>
      </c>
      <c r="P122" s="145"/>
      <c r="Q122" s="28"/>
    </row>
    <row r="123" spans="1:17" s="27" customFormat="1" ht="69" customHeight="1">
      <c r="A123" s="549"/>
      <c r="B123" s="549"/>
      <c r="C123" s="549"/>
      <c r="D123" s="549"/>
      <c r="E123" s="566"/>
      <c r="F123" s="534"/>
      <c r="G123" s="549"/>
      <c r="H123" s="549"/>
      <c r="I123" s="549"/>
      <c r="J123" s="94" t="s">
        <v>183</v>
      </c>
      <c r="K123" s="76" t="s">
        <v>53</v>
      </c>
      <c r="L123" s="82">
        <v>6196.1</v>
      </c>
      <c r="M123" s="82">
        <v>7079.4</v>
      </c>
      <c r="N123" s="82">
        <v>6998.6</v>
      </c>
      <c r="O123" s="145">
        <f t="shared" si="4"/>
        <v>112.9516954213134</v>
      </c>
      <c r="P123" s="145">
        <f t="shared" si="5"/>
        <v>98.85866033844677</v>
      </c>
      <c r="Q123" s="28"/>
    </row>
    <row r="124" spans="1:16" s="165" customFormat="1" ht="66" customHeight="1">
      <c r="A124" s="171" t="s">
        <v>19</v>
      </c>
      <c r="B124" s="171" t="s">
        <v>56</v>
      </c>
      <c r="C124" s="171" t="s">
        <v>12</v>
      </c>
      <c r="D124" s="171" t="s">
        <v>6</v>
      </c>
      <c r="E124" s="152" t="s">
        <v>423</v>
      </c>
      <c r="F124" s="152" t="s">
        <v>151</v>
      </c>
      <c r="G124" s="81" t="s">
        <v>49</v>
      </c>
      <c r="H124" s="81" t="s">
        <v>52</v>
      </c>
      <c r="I124" s="81" t="s">
        <v>62</v>
      </c>
      <c r="J124" s="78" t="s">
        <v>184</v>
      </c>
      <c r="K124" s="75" t="s">
        <v>77</v>
      </c>
      <c r="L124" s="82">
        <v>12.8</v>
      </c>
      <c r="M124" s="82">
        <v>15.5</v>
      </c>
      <c r="N124" s="82">
        <v>15.5</v>
      </c>
      <c r="O124" s="145">
        <f t="shared" si="4"/>
        <v>121.09375</v>
      </c>
      <c r="P124" s="145">
        <f t="shared" si="5"/>
        <v>100</v>
      </c>
    </row>
    <row r="125" spans="1:17" s="27" customFormat="1" ht="30" customHeight="1">
      <c r="A125" s="550" t="s">
        <v>19</v>
      </c>
      <c r="B125" s="550" t="s">
        <v>61</v>
      </c>
      <c r="C125" s="550"/>
      <c r="D125" s="550"/>
      <c r="E125" s="568" t="s">
        <v>104</v>
      </c>
      <c r="F125" s="60" t="s">
        <v>29</v>
      </c>
      <c r="G125" s="64"/>
      <c r="H125" s="64"/>
      <c r="I125" s="64"/>
      <c r="J125" s="102"/>
      <c r="K125" s="103"/>
      <c r="L125" s="88">
        <f aca="true" t="shared" si="6" ref="L125:N126">L126</f>
        <v>91265.80000000002</v>
      </c>
      <c r="M125" s="88">
        <f t="shared" si="6"/>
        <v>79129.79999999999</v>
      </c>
      <c r="N125" s="88">
        <f t="shared" si="6"/>
        <v>77916.1</v>
      </c>
      <c r="O125" s="145">
        <f t="shared" si="4"/>
        <v>85.37272450359279</v>
      </c>
      <c r="P125" s="145">
        <f>N125/M125*100</f>
        <v>98.46619099252118</v>
      </c>
      <c r="Q125" s="28"/>
    </row>
    <row r="126" spans="1:17" s="27" customFormat="1" ht="30.75" customHeight="1">
      <c r="A126" s="551"/>
      <c r="B126" s="551"/>
      <c r="C126" s="551"/>
      <c r="D126" s="551"/>
      <c r="E126" s="569"/>
      <c r="F126" s="63" t="s">
        <v>151</v>
      </c>
      <c r="G126" s="64" t="s">
        <v>49</v>
      </c>
      <c r="H126" s="64"/>
      <c r="I126" s="64"/>
      <c r="J126" s="64"/>
      <c r="K126" s="103"/>
      <c r="L126" s="104">
        <f t="shared" si="6"/>
        <v>91265.80000000002</v>
      </c>
      <c r="M126" s="104">
        <f t="shared" si="6"/>
        <v>79129.79999999999</v>
      </c>
      <c r="N126" s="104">
        <f t="shared" si="6"/>
        <v>77916.1</v>
      </c>
      <c r="O126" s="145">
        <f t="shared" si="4"/>
        <v>85.37272450359279</v>
      </c>
      <c r="P126" s="145">
        <f t="shared" si="5"/>
        <v>98.46619099252118</v>
      </c>
      <c r="Q126" s="105"/>
    </row>
    <row r="127" spans="1:17" s="87" customFormat="1" ht="70.5" customHeight="1">
      <c r="A127" s="67" t="s">
        <v>19</v>
      </c>
      <c r="B127" s="67" t="s">
        <v>61</v>
      </c>
      <c r="C127" s="67" t="s">
        <v>19</v>
      </c>
      <c r="D127" s="67"/>
      <c r="E127" s="68" t="s">
        <v>78</v>
      </c>
      <c r="F127" s="68" t="s">
        <v>151</v>
      </c>
      <c r="G127" s="67" t="s">
        <v>49</v>
      </c>
      <c r="H127" s="67" t="s">
        <v>52</v>
      </c>
      <c r="I127" s="67" t="s">
        <v>12</v>
      </c>
      <c r="J127" s="67"/>
      <c r="K127" s="84"/>
      <c r="L127" s="106">
        <f>L128+L129+L132+L133+L134+L135+L131+L136</f>
        <v>91265.80000000002</v>
      </c>
      <c r="M127" s="106">
        <f>M128+M129+M132+M133+M134+M135+M131+M136</f>
        <v>79129.79999999999</v>
      </c>
      <c r="N127" s="106">
        <f>N128+N129+N132+N133+N134+N135+N131+N136</f>
        <v>77916.1</v>
      </c>
      <c r="O127" s="145">
        <f t="shared" si="4"/>
        <v>85.37272450359279</v>
      </c>
      <c r="P127" s="145">
        <f t="shared" si="5"/>
        <v>98.46619099252118</v>
      </c>
      <c r="Q127" s="107"/>
    </row>
    <row r="128" spans="1:16" s="165" customFormat="1" ht="93.75" customHeight="1">
      <c r="A128" s="552" t="s">
        <v>19</v>
      </c>
      <c r="B128" s="573">
        <v>5</v>
      </c>
      <c r="C128" s="552" t="s">
        <v>19</v>
      </c>
      <c r="D128" s="581">
        <v>1</v>
      </c>
      <c r="E128" s="558" t="s">
        <v>295</v>
      </c>
      <c r="F128" s="558" t="s">
        <v>151</v>
      </c>
      <c r="G128" s="154" t="s">
        <v>49</v>
      </c>
      <c r="H128" s="154" t="s">
        <v>58</v>
      </c>
      <c r="I128" s="154" t="s">
        <v>59</v>
      </c>
      <c r="J128" s="78" t="s">
        <v>185</v>
      </c>
      <c r="K128" s="75" t="s">
        <v>53</v>
      </c>
      <c r="L128" s="82">
        <v>34.2</v>
      </c>
      <c r="M128" s="82">
        <v>34.2</v>
      </c>
      <c r="N128" s="82">
        <v>15.5</v>
      </c>
      <c r="O128" s="145">
        <f t="shared" si="4"/>
        <v>45.32163742690058</v>
      </c>
      <c r="P128" s="145">
        <f t="shared" si="5"/>
        <v>45.32163742690058</v>
      </c>
    </row>
    <row r="129" spans="1:16" s="165" customFormat="1" ht="89.25" customHeight="1">
      <c r="A129" s="554"/>
      <c r="B129" s="574"/>
      <c r="C129" s="554"/>
      <c r="D129" s="582"/>
      <c r="E129" s="566"/>
      <c r="F129" s="566"/>
      <c r="G129" s="154" t="s">
        <v>49</v>
      </c>
      <c r="H129" s="154" t="s">
        <v>58</v>
      </c>
      <c r="I129" s="154" t="s">
        <v>59</v>
      </c>
      <c r="J129" s="78" t="s">
        <v>186</v>
      </c>
      <c r="K129" s="75" t="s">
        <v>53</v>
      </c>
      <c r="L129" s="82">
        <v>1802.6</v>
      </c>
      <c r="M129" s="82">
        <v>1514.2</v>
      </c>
      <c r="N129" s="82">
        <v>1514.2</v>
      </c>
      <c r="O129" s="145">
        <f t="shared" si="4"/>
        <v>84.0008876067902</v>
      </c>
      <c r="P129" s="145">
        <f t="shared" si="5"/>
        <v>100</v>
      </c>
    </row>
    <row r="130" spans="1:19" s="156" customFormat="1" ht="104.25" customHeight="1" hidden="1">
      <c r="A130" s="157">
        <v>1</v>
      </c>
      <c r="B130" s="158">
        <v>5</v>
      </c>
      <c r="C130" s="157">
        <v>1</v>
      </c>
      <c r="D130" s="159">
        <v>1</v>
      </c>
      <c r="E130" s="148" t="s">
        <v>325</v>
      </c>
      <c r="F130" s="160" t="s">
        <v>153</v>
      </c>
      <c r="G130" s="154" t="s">
        <v>49</v>
      </c>
      <c r="H130" s="154" t="s">
        <v>52</v>
      </c>
      <c r="I130" s="154" t="s">
        <v>12</v>
      </c>
      <c r="J130" s="94" t="s">
        <v>185</v>
      </c>
      <c r="K130" s="76" t="s">
        <v>53</v>
      </c>
      <c r="L130" s="431"/>
      <c r="M130" s="75"/>
      <c r="N130" s="82"/>
      <c r="O130" s="145"/>
      <c r="P130" s="145"/>
      <c r="Q130" s="173"/>
      <c r="R130" s="161"/>
      <c r="S130" s="155"/>
    </row>
    <row r="131" spans="1:19" s="156" customFormat="1" ht="111.75" customHeight="1">
      <c r="A131" s="73" t="s">
        <v>19</v>
      </c>
      <c r="B131" s="149">
        <v>5</v>
      </c>
      <c r="C131" s="73" t="s">
        <v>19</v>
      </c>
      <c r="D131" s="118">
        <v>2</v>
      </c>
      <c r="E131" s="54" t="s">
        <v>326</v>
      </c>
      <c r="F131" s="122" t="s">
        <v>327</v>
      </c>
      <c r="G131" s="108" t="s">
        <v>49</v>
      </c>
      <c r="H131" s="108" t="s">
        <v>52</v>
      </c>
      <c r="I131" s="108" t="s">
        <v>12</v>
      </c>
      <c r="J131" s="94" t="s">
        <v>105</v>
      </c>
      <c r="K131" s="94" t="s">
        <v>53</v>
      </c>
      <c r="L131" s="82">
        <v>5375.1</v>
      </c>
      <c r="M131" s="82">
        <v>5725.2</v>
      </c>
      <c r="N131" s="82">
        <v>4547.1</v>
      </c>
      <c r="O131" s="145">
        <f t="shared" si="4"/>
        <v>84.59563543003851</v>
      </c>
      <c r="P131" s="145">
        <f t="shared" si="5"/>
        <v>79.42255292391533</v>
      </c>
      <c r="Q131" s="161"/>
      <c r="R131" s="161"/>
      <c r="S131" s="155"/>
    </row>
    <row r="132" spans="1:17" s="165" customFormat="1" ht="129" customHeight="1" hidden="1">
      <c r="A132" s="171" t="s">
        <v>19</v>
      </c>
      <c r="B132" s="171">
        <v>5</v>
      </c>
      <c r="C132" s="171" t="s">
        <v>19</v>
      </c>
      <c r="D132" s="171">
        <v>2</v>
      </c>
      <c r="E132" s="152" t="s">
        <v>296</v>
      </c>
      <c r="F132" s="99" t="s">
        <v>151</v>
      </c>
      <c r="G132" s="154" t="s">
        <v>49</v>
      </c>
      <c r="H132" s="154" t="s">
        <v>52</v>
      </c>
      <c r="I132" s="154" t="s">
        <v>12</v>
      </c>
      <c r="J132" s="78" t="s">
        <v>105</v>
      </c>
      <c r="K132" s="75" t="s">
        <v>53</v>
      </c>
      <c r="L132" s="82"/>
      <c r="M132" s="82"/>
      <c r="N132" s="82"/>
      <c r="O132" s="145"/>
      <c r="P132" s="145"/>
      <c r="Q132" s="112"/>
    </row>
    <row r="133" spans="1:17" s="165" customFormat="1" ht="27.75" customHeight="1">
      <c r="A133" s="552" t="s">
        <v>19</v>
      </c>
      <c r="B133" s="552">
        <v>5</v>
      </c>
      <c r="C133" s="552" t="s">
        <v>19</v>
      </c>
      <c r="D133" s="552">
        <v>5</v>
      </c>
      <c r="E133" s="558" t="s">
        <v>307</v>
      </c>
      <c r="F133" s="558" t="s">
        <v>151</v>
      </c>
      <c r="G133" s="154" t="s">
        <v>49</v>
      </c>
      <c r="H133" s="154" t="s">
        <v>52</v>
      </c>
      <c r="I133" s="154" t="s">
        <v>12</v>
      </c>
      <c r="J133" s="78" t="s">
        <v>297</v>
      </c>
      <c r="K133" s="75" t="s">
        <v>53</v>
      </c>
      <c r="L133" s="82">
        <v>86.8</v>
      </c>
      <c r="M133" s="82">
        <v>100.7</v>
      </c>
      <c r="N133" s="82">
        <v>83.8</v>
      </c>
      <c r="O133" s="145">
        <v>0</v>
      </c>
      <c r="P133" s="145">
        <f t="shared" si="5"/>
        <v>83.21747765640517</v>
      </c>
      <c r="Q133" s="112"/>
    </row>
    <row r="134" spans="1:17" s="165" customFormat="1" ht="29.25" customHeight="1">
      <c r="A134" s="553"/>
      <c r="B134" s="553"/>
      <c r="C134" s="553"/>
      <c r="D134" s="553"/>
      <c r="E134" s="565"/>
      <c r="F134" s="565"/>
      <c r="G134" s="154" t="s">
        <v>49</v>
      </c>
      <c r="H134" s="154" t="s">
        <v>52</v>
      </c>
      <c r="I134" s="154" t="s">
        <v>12</v>
      </c>
      <c r="J134" s="78" t="s">
        <v>298</v>
      </c>
      <c r="K134" s="75" t="s">
        <v>53</v>
      </c>
      <c r="L134" s="82">
        <v>66701.6</v>
      </c>
      <c r="M134" s="82">
        <v>55134.9</v>
      </c>
      <c r="N134" s="82">
        <v>55134.9</v>
      </c>
      <c r="O134" s="145">
        <f t="shared" si="4"/>
        <v>82.65903666478765</v>
      </c>
      <c r="P134" s="145">
        <f t="shared" si="5"/>
        <v>100</v>
      </c>
      <c r="Q134" s="112"/>
    </row>
    <row r="135" spans="1:17" s="165" customFormat="1" ht="24" customHeight="1" hidden="1">
      <c r="A135" s="553"/>
      <c r="B135" s="553"/>
      <c r="C135" s="553"/>
      <c r="D135" s="553"/>
      <c r="E135" s="565"/>
      <c r="F135" s="566"/>
      <c r="G135" s="154" t="s">
        <v>49</v>
      </c>
      <c r="H135" s="154" t="s">
        <v>52</v>
      </c>
      <c r="I135" s="154" t="s">
        <v>12</v>
      </c>
      <c r="J135" s="78" t="s">
        <v>299</v>
      </c>
      <c r="K135" s="75" t="s">
        <v>53</v>
      </c>
      <c r="L135" s="82">
        <v>0</v>
      </c>
      <c r="M135" s="82">
        <v>0</v>
      </c>
      <c r="N135" s="82">
        <v>0</v>
      </c>
      <c r="O135" s="145">
        <v>0</v>
      </c>
      <c r="P135" s="145" t="e">
        <f t="shared" si="5"/>
        <v>#DIV/0!</v>
      </c>
      <c r="Q135" s="112"/>
    </row>
    <row r="136" spans="1:17" s="165" customFormat="1" ht="54.75" customHeight="1">
      <c r="A136" s="554"/>
      <c r="B136" s="554"/>
      <c r="C136" s="554"/>
      <c r="D136" s="554"/>
      <c r="E136" s="566"/>
      <c r="F136" s="164"/>
      <c r="G136" s="154" t="s">
        <v>49</v>
      </c>
      <c r="H136" s="154" t="s">
        <v>52</v>
      </c>
      <c r="I136" s="154" t="s">
        <v>12</v>
      </c>
      <c r="J136" s="78" t="s">
        <v>432</v>
      </c>
      <c r="K136" s="75" t="s">
        <v>53</v>
      </c>
      <c r="L136" s="82">
        <v>17265.5</v>
      </c>
      <c r="M136" s="82">
        <v>16620.6</v>
      </c>
      <c r="N136" s="82">
        <v>16620.6</v>
      </c>
      <c r="O136" s="145">
        <v>0</v>
      </c>
      <c r="P136" s="145">
        <f t="shared" si="5"/>
        <v>100</v>
      </c>
      <c r="Q136" s="112"/>
    </row>
    <row r="137" spans="1:16" s="112" customFormat="1" ht="23.25" customHeight="1">
      <c r="A137" s="615" t="s">
        <v>19</v>
      </c>
      <c r="B137" s="615" t="s">
        <v>63</v>
      </c>
      <c r="C137" s="615"/>
      <c r="D137" s="615"/>
      <c r="E137" s="570" t="s">
        <v>117</v>
      </c>
      <c r="F137" s="60" t="s">
        <v>29</v>
      </c>
      <c r="G137" s="109"/>
      <c r="H137" s="61"/>
      <c r="I137" s="61"/>
      <c r="J137" s="109"/>
      <c r="K137" s="110"/>
      <c r="L137" s="434">
        <f>L138+L139</f>
        <v>20201.6</v>
      </c>
      <c r="M137" s="111">
        <f>M138+M139</f>
        <v>20378.7</v>
      </c>
      <c r="N137" s="111">
        <f>N138+N139</f>
        <v>20255.300000000003</v>
      </c>
      <c r="O137" s="145">
        <f t="shared" si="4"/>
        <v>100.26582052906703</v>
      </c>
      <c r="P137" s="145">
        <f t="shared" si="5"/>
        <v>99.3944657902614</v>
      </c>
    </row>
    <row r="138" spans="1:17" s="34" customFormat="1" ht="29.25" customHeight="1">
      <c r="A138" s="616"/>
      <c r="B138" s="616">
        <v>6</v>
      </c>
      <c r="C138" s="616"/>
      <c r="D138" s="616"/>
      <c r="E138" s="571"/>
      <c r="F138" s="63" t="s">
        <v>151</v>
      </c>
      <c r="G138" s="109">
        <v>941</v>
      </c>
      <c r="H138" s="61"/>
      <c r="I138" s="61"/>
      <c r="J138" s="109"/>
      <c r="K138" s="110"/>
      <c r="L138" s="435">
        <f>L140+L148+L149+L150+L151+L152+L153+L158+L159+L160+L163+L164</f>
        <v>20121.6</v>
      </c>
      <c r="M138" s="435">
        <f>M140+M148+M149+M150+M151+M152+M153+M158+M159+M160+M163+M164</f>
        <v>19877.3</v>
      </c>
      <c r="N138" s="435">
        <f>N140+N148+N149+N150+N151+N152+N153+N158+N159+N160+N163+N164</f>
        <v>19753.9</v>
      </c>
      <c r="O138" s="145">
        <f t="shared" si="4"/>
        <v>98.17261052798983</v>
      </c>
      <c r="P138" s="145">
        <f t="shared" si="5"/>
        <v>99.37919133886393</v>
      </c>
      <c r="Q138" s="32"/>
    </row>
    <row r="139" spans="1:17" s="34" customFormat="1" ht="72.75" customHeight="1">
      <c r="A139" s="617"/>
      <c r="B139" s="617"/>
      <c r="C139" s="617"/>
      <c r="D139" s="617"/>
      <c r="E139" s="572"/>
      <c r="F139" s="63" t="s">
        <v>289</v>
      </c>
      <c r="G139" s="109">
        <v>938</v>
      </c>
      <c r="H139" s="61"/>
      <c r="I139" s="61"/>
      <c r="J139" s="109"/>
      <c r="K139" s="110"/>
      <c r="L139" s="435">
        <f>L154+L157+L161+L155+L162+L156</f>
        <v>80</v>
      </c>
      <c r="M139" s="113">
        <f>M154+M157+M161+M155+M162</f>
        <v>501.40000000000003</v>
      </c>
      <c r="N139" s="113">
        <f>N154+N157+N161+N155+N162</f>
        <v>501.40000000000003</v>
      </c>
      <c r="O139" s="145">
        <f t="shared" si="4"/>
        <v>626.75</v>
      </c>
      <c r="P139" s="145">
        <f t="shared" si="5"/>
        <v>100</v>
      </c>
      <c r="Q139" s="32"/>
    </row>
    <row r="140" spans="1:17" s="27" customFormat="1" ht="72" customHeight="1">
      <c r="A140" s="114" t="s">
        <v>19</v>
      </c>
      <c r="B140" s="115">
        <v>6</v>
      </c>
      <c r="C140" s="116" t="s">
        <v>19</v>
      </c>
      <c r="D140" s="115"/>
      <c r="E140" s="117" t="s">
        <v>79</v>
      </c>
      <c r="F140" s="54" t="s">
        <v>151</v>
      </c>
      <c r="G140" s="115">
        <v>941</v>
      </c>
      <c r="H140" s="73" t="s">
        <v>52</v>
      </c>
      <c r="I140" s="73" t="s">
        <v>52</v>
      </c>
      <c r="J140" s="115"/>
      <c r="K140" s="118"/>
      <c r="L140" s="119">
        <f>L141+L143+L144+L145+L146+L147</f>
        <v>4363.7</v>
      </c>
      <c r="M140" s="119">
        <f>M141+M143+M144+M145+M146+M147</f>
        <v>7886.4</v>
      </c>
      <c r="N140" s="119">
        <f>N141+N143+N144+N145+N146+N147</f>
        <v>7821.6</v>
      </c>
      <c r="O140" s="145">
        <f t="shared" si="4"/>
        <v>179.24238604853682</v>
      </c>
      <c r="P140" s="145">
        <f t="shared" si="5"/>
        <v>99.1783323189288</v>
      </c>
      <c r="Q140" s="32"/>
    </row>
    <row r="141" spans="1:17" s="27" customFormat="1" ht="29.25" customHeight="1">
      <c r="A141" s="538" t="s">
        <v>19</v>
      </c>
      <c r="B141" s="544">
        <v>6</v>
      </c>
      <c r="C141" s="547" t="s">
        <v>19</v>
      </c>
      <c r="D141" s="544">
        <v>1</v>
      </c>
      <c r="E141" s="528" t="s">
        <v>79</v>
      </c>
      <c r="F141" s="533" t="s">
        <v>151</v>
      </c>
      <c r="G141" s="115">
        <v>941</v>
      </c>
      <c r="H141" s="114" t="s">
        <v>52</v>
      </c>
      <c r="I141" s="114" t="s">
        <v>482</v>
      </c>
      <c r="J141" s="120" t="s">
        <v>80</v>
      </c>
      <c r="K141" s="118">
        <v>621</v>
      </c>
      <c r="L141" s="432">
        <v>4215.7</v>
      </c>
      <c r="M141" s="119">
        <v>4213.9</v>
      </c>
      <c r="N141" s="119">
        <v>4149.1</v>
      </c>
      <c r="O141" s="145">
        <f t="shared" si="4"/>
        <v>98.42019119007522</v>
      </c>
      <c r="P141" s="145">
        <f t="shared" si="5"/>
        <v>98.46223213650065</v>
      </c>
      <c r="Q141" s="121"/>
    </row>
    <row r="142" spans="1:17" s="27" customFormat="1" ht="29.25" customHeight="1" hidden="1">
      <c r="A142" s="539"/>
      <c r="B142" s="545"/>
      <c r="C142" s="548"/>
      <c r="D142" s="545"/>
      <c r="E142" s="567"/>
      <c r="F142" s="555"/>
      <c r="G142" s="163">
        <v>941</v>
      </c>
      <c r="H142" s="162" t="s">
        <v>52</v>
      </c>
      <c r="I142" s="162" t="s">
        <v>52</v>
      </c>
      <c r="J142" s="120" t="s">
        <v>333</v>
      </c>
      <c r="K142" s="118">
        <v>621</v>
      </c>
      <c r="L142" s="432">
        <v>0</v>
      </c>
      <c r="M142" s="119">
        <v>0</v>
      </c>
      <c r="N142" s="119">
        <v>0</v>
      </c>
      <c r="O142" s="145"/>
      <c r="P142" s="145"/>
      <c r="Q142" s="121"/>
    </row>
    <row r="143" spans="1:17" s="27" customFormat="1" ht="33" customHeight="1" hidden="1">
      <c r="A143" s="539"/>
      <c r="B143" s="545"/>
      <c r="C143" s="548"/>
      <c r="D143" s="545"/>
      <c r="E143" s="567"/>
      <c r="F143" s="555"/>
      <c r="G143" s="115">
        <v>941</v>
      </c>
      <c r="H143" s="114" t="s">
        <v>52</v>
      </c>
      <c r="I143" s="114" t="s">
        <v>52</v>
      </c>
      <c r="J143" s="120" t="s">
        <v>300</v>
      </c>
      <c r="K143" s="118">
        <v>622</v>
      </c>
      <c r="L143" s="432">
        <v>0</v>
      </c>
      <c r="M143" s="119"/>
      <c r="N143" s="119"/>
      <c r="O143" s="145"/>
      <c r="P143" s="145"/>
      <c r="Q143" s="121"/>
    </row>
    <row r="144" spans="1:17" s="27" customFormat="1" ht="46.5" customHeight="1">
      <c r="A144" s="540"/>
      <c r="B144" s="546"/>
      <c r="C144" s="549"/>
      <c r="D144" s="546"/>
      <c r="E144" s="529"/>
      <c r="F144" s="534"/>
      <c r="G144" s="115">
        <v>941</v>
      </c>
      <c r="H144" s="114" t="s">
        <v>52</v>
      </c>
      <c r="I144" s="114" t="s">
        <v>52</v>
      </c>
      <c r="J144" s="120" t="s">
        <v>300</v>
      </c>
      <c r="K144" s="118">
        <v>620</v>
      </c>
      <c r="L144" s="432">
        <v>0</v>
      </c>
      <c r="M144" s="119">
        <v>17.3</v>
      </c>
      <c r="N144" s="119">
        <v>17.3</v>
      </c>
      <c r="O144" s="145"/>
      <c r="P144" s="145">
        <f t="shared" si="5"/>
        <v>100</v>
      </c>
      <c r="Q144" s="121"/>
    </row>
    <row r="145" spans="1:17" s="27" customFormat="1" ht="48.75" customHeight="1">
      <c r="A145" s="114" t="s">
        <v>19</v>
      </c>
      <c r="B145" s="115">
        <v>6</v>
      </c>
      <c r="C145" s="73" t="s">
        <v>19</v>
      </c>
      <c r="D145" s="115">
        <v>2</v>
      </c>
      <c r="E145" s="122" t="s">
        <v>378</v>
      </c>
      <c r="F145" s="54" t="s">
        <v>151</v>
      </c>
      <c r="G145" s="115">
        <v>941</v>
      </c>
      <c r="H145" s="114" t="s">
        <v>52</v>
      </c>
      <c r="I145" s="114" t="s">
        <v>482</v>
      </c>
      <c r="J145" s="120" t="s">
        <v>433</v>
      </c>
      <c r="K145" s="118">
        <v>620</v>
      </c>
      <c r="L145" s="432">
        <v>90</v>
      </c>
      <c r="M145" s="119">
        <v>95.2</v>
      </c>
      <c r="N145" s="119">
        <v>95.2</v>
      </c>
      <c r="O145" s="145">
        <f t="shared" si="4"/>
        <v>105.77777777777777</v>
      </c>
      <c r="P145" s="145">
        <f t="shared" si="5"/>
        <v>100</v>
      </c>
      <c r="Q145" s="121"/>
    </row>
    <row r="146" spans="1:17" s="27" customFormat="1" ht="32.25" customHeight="1">
      <c r="A146" s="538" t="s">
        <v>19</v>
      </c>
      <c r="B146" s="544">
        <v>6</v>
      </c>
      <c r="C146" s="547" t="s">
        <v>19</v>
      </c>
      <c r="D146" s="544">
        <v>3</v>
      </c>
      <c r="E146" s="535" t="s">
        <v>81</v>
      </c>
      <c r="F146" s="533" t="s">
        <v>151</v>
      </c>
      <c r="G146" s="123">
        <v>941</v>
      </c>
      <c r="H146" s="124" t="s">
        <v>52</v>
      </c>
      <c r="I146" s="124" t="s">
        <v>482</v>
      </c>
      <c r="J146" s="125" t="s">
        <v>82</v>
      </c>
      <c r="K146" s="126">
        <v>620</v>
      </c>
      <c r="L146" s="433">
        <v>0</v>
      </c>
      <c r="M146" s="127">
        <v>3524.5</v>
      </c>
      <c r="N146" s="127">
        <v>3524.5</v>
      </c>
      <c r="O146" s="145"/>
      <c r="P146" s="145">
        <f t="shared" si="5"/>
        <v>100</v>
      </c>
      <c r="Q146" s="121"/>
    </row>
    <row r="147" spans="1:17" s="27" customFormat="1" ht="51" customHeight="1">
      <c r="A147" s="540"/>
      <c r="B147" s="546"/>
      <c r="C147" s="549"/>
      <c r="D147" s="546"/>
      <c r="E147" s="537"/>
      <c r="F147" s="534"/>
      <c r="G147" s="115">
        <v>941</v>
      </c>
      <c r="H147" s="114" t="s">
        <v>52</v>
      </c>
      <c r="I147" s="114" t="s">
        <v>482</v>
      </c>
      <c r="J147" s="120" t="s">
        <v>83</v>
      </c>
      <c r="K147" s="128">
        <v>620</v>
      </c>
      <c r="L147" s="432">
        <v>58</v>
      </c>
      <c r="M147" s="119">
        <v>35.5</v>
      </c>
      <c r="N147" s="119">
        <v>35.5</v>
      </c>
      <c r="O147" s="145">
        <f t="shared" si="4"/>
        <v>61.206896551724135</v>
      </c>
      <c r="P147" s="145">
        <f t="shared" si="5"/>
        <v>100</v>
      </c>
      <c r="Q147" s="121"/>
    </row>
    <row r="148" spans="1:17" s="27" customFormat="1" ht="24.75" customHeight="1">
      <c r="A148" s="538" t="s">
        <v>19</v>
      </c>
      <c r="B148" s="544">
        <v>6</v>
      </c>
      <c r="C148" s="547" t="s">
        <v>12</v>
      </c>
      <c r="D148" s="544"/>
      <c r="E148" s="528" t="s">
        <v>84</v>
      </c>
      <c r="F148" s="533" t="s">
        <v>151</v>
      </c>
      <c r="G148" s="129">
        <v>941</v>
      </c>
      <c r="H148" s="130" t="s">
        <v>52</v>
      </c>
      <c r="I148" s="130" t="s">
        <v>482</v>
      </c>
      <c r="J148" s="125" t="s">
        <v>85</v>
      </c>
      <c r="K148" s="126">
        <v>320</v>
      </c>
      <c r="L148" s="433">
        <v>3000</v>
      </c>
      <c r="M148" s="127">
        <v>3290.4</v>
      </c>
      <c r="N148" s="127">
        <v>3290.4</v>
      </c>
      <c r="O148" s="145">
        <f t="shared" si="4"/>
        <v>109.68</v>
      </c>
      <c r="P148" s="145">
        <f t="shared" si="5"/>
        <v>100</v>
      </c>
      <c r="Q148" s="121"/>
    </row>
    <row r="149" spans="1:37" s="27" customFormat="1" ht="45" customHeight="1">
      <c r="A149" s="540"/>
      <c r="B149" s="546"/>
      <c r="C149" s="549"/>
      <c r="D149" s="546"/>
      <c r="E149" s="529"/>
      <c r="F149" s="534"/>
      <c r="G149" s="115">
        <v>941</v>
      </c>
      <c r="H149" s="114" t="s">
        <v>52</v>
      </c>
      <c r="I149" s="114" t="s">
        <v>482</v>
      </c>
      <c r="J149" s="114" t="s">
        <v>86</v>
      </c>
      <c r="K149" s="118" t="s">
        <v>337</v>
      </c>
      <c r="L149" s="432">
        <v>55</v>
      </c>
      <c r="M149" s="119">
        <v>73.8</v>
      </c>
      <c r="N149" s="119">
        <v>15.2</v>
      </c>
      <c r="O149" s="145">
        <f t="shared" si="4"/>
        <v>27.636363636363637</v>
      </c>
      <c r="P149" s="145">
        <f t="shared" si="5"/>
        <v>20.59620596205962</v>
      </c>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row>
    <row r="150" spans="1:17" s="27" customFormat="1" ht="39.75" customHeight="1">
      <c r="A150" s="612" t="s">
        <v>19</v>
      </c>
      <c r="B150" s="612">
        <v>6</v>
      </c>
      <c r="C150" s="612" t="s">
        <v>69</v>
      </c>
      <c r="D150" s="612"/>
      <c r="E150" s="530" t="s">
        <v>87</v>
      </c>
      <c r="F150" s="533" t="s">
        <v>301</v>
      </c>
      <c r="G150" s="132">
        <v>941</v>
      </c>
      <c r="H150" s="133" t="s">
        <v>52</v>
      </c>
      <c r="I150" s="133" t="s">
        <v>482</v>
      </c>
      <c r="J150" s="134" t="s">
        <v>88</v>
      </c>
      <c r="K150" s="128" t="s">
        <v>89</v>
      </c>
      <c r="L150" s="432">
        <v>12594.9</v>
      </c>
      <c r="M150" s="119">
        <f>7380.5+809.5</f>
        <v>8190</v>
      </c>
      <c r="N150" s="119">
        <v>8190</v>
      </c>
      <c r="O150" s="145">
        <f t="shared" si="4"/>
        <v>65.02632017721459</v>
      </c>
      <c r="P150" s="145">
        <f t="shared" si="5"/>
        <v>100</v>
      </c>
      <c r="Q150" s="28"/>
    </row>
    <row r="151" spans="1:17" s="27" customFormat="1" ht="57" customHeight="1">
      <c r="A151" s="613"/>
      <c r="B151" s="613"/>
      <c r="C151" s="613"/>
      <c r="D151" s="613"/>
      <c r="E151" s="531"/>
      <c r="F151" s="555"/>
      <c r="G151" s="132">
        <v>941</v>
      </c>
      <c r="H151" s="133" t="s">
        <v>52</v>
      </c>
      <c r="I151" s="133" t="s">
        <v>482</v>
      </c>
      <c r="J151" s="134" t="s">
        <v>90</v>
      </c>
      <c r="K151" s="128" t="s">
        <v>328</v>
      </c>
      <c r="L151" s="433">
        <v>98</v>
      </c>
      <c r="M151" s="174">
        <v>101.7</v>
      </c>
      <c r="N151" s="127">
        <v>101.7</v>
      </c>
      <c r="O151" s="145">
        <f t="shared" si="4"/>
        <v>103.77551020408164</v>
      </c>
      <c r="P151" s="145">
        <f t="shared" si="5"/>
        <v>100</v>
      </c>
      <c r="Q151" s="28"/>
    </row>
    <row r="152" spans="1:17" s="27" customFormat="1" ht="33.75" customHeight="1" hidden="1">
      <c r="A152" s="613"/>
      <c r="B152" s="613"/>
      <c r="C152" s="613"/>
      <c r="D152" s="613"/>
      <c r="E152" s="531"/>
      <c r="F152" s="555"/>
      <c r="G152" s="132">
        <v>941</v>
      </c>
      <c r="H152" s="133" t="s">
        <v>52</v>
      </c>
      <c r="I152" s="133" t="s">
        <v>52</v>
      </c>
      <c r="J152" s="134" t="s">
        <v>215</v>
      </c>
      <c r="K152" s="128">
        <v>610</v>
      </c>
      <c r="L152" s="433">
        <v>0</v>
      </c>
      <c r="M152" s="127">
        <v>0</v>
      </c>
      <c r="N152" s="127">
        <v>0</v>
      </c>
      <c r="O152" s="145">
        <v>0</v>
      </c>
      <c r="P152" s="145" t="e">
        <f t="shared" si="5"/>
        <v>#DIV/0!</v>
      </c>
      <c r="Q152" s="28"/>
    </row>
    <row r="153" spans="1:17" s="27" customFormat="1" ht="32.25" customHeight="1" hidden="1">
      <c r="A153" s="614"/>
      <c r="B153" s="614"/>
      <c r="C153" s="614"/>
      <c r="D153" s="614"/>
      <c r="E153" s="532"/>
      <c r="F153" s="534"/>
      <c r="G153" s="132">
        <v>941</v>
      </c>
      <c r="H153" s="133" t="s">
        <v>52</v>
      </c>
      <c r="I153" s="133" t="s">
        <v>52</v>
      </c>
      <c r="J153" s="134" t="s">
        <v>213</v>
      </c>
      <c r="K153" s="128" t="s">
        <v>89</v>
      </c>
      <c r="L153" s="433">
        <v>0</v>
      </c>
      <c r="M153" s="127">
        <v>0</v>
      </c>
      <c r="N153" s="127">
        <v>0</v>
      </c>
      <c r="O153" s="145">
        <v>0</v>
      </c>
      <c r="P153" s="145" t="e">
        <f t="shared" si="5"/>
        <v>#DIV/0!</v>
      </c>
      <c r="Q153" s="28"/>
    </row>
    <row r="154" spans="1:17" s="27" customFormat="1" ht="27" customHeight="1">
      <c r="A154" s="538" t="s">
        <v>19</v>
      </c>
      <c r="B154" s="544">
        <v>6</v>
      </c>
      <c r="C154" s="547" t="s">
        <v>59</v>
      </c>
      <c r="D154" s="622"/>
      <c r="E154" s="535" t="s">
        <v>253</v>
      </c>
      <c r="F154" s="533" t="s">
        <v>289</v>
      </c>
      <c r="G154" s="444">
        <v>938</v>
      </c>
      <c r="H154" s="81" t="s">
        <v>52</v>
      </c>
      <c r="I154" s="81" t="s">
        <v>546</v>
      </c>
      <c r="J154" s="78" t="s">
        <v>91</v>
      </c>
      <c r="K154" s="445" t="s">
        <v>89</v>
      </c>
      <c r="L154" s="82">
        <v>0</v>
      </c>
      <c r="M154" s="77">
        <v>105.8</v>
      </c>
      <c r="N154" s="77">
        <v>105.8</v>
      </c>
      <c r="O154" s="446">
        <v>0</v>
      </c>
      <c r="P154" s="446">
        <f t="shared" si="5"/>
        <v>100</v>
      </c>
      <c r="Q154" s="28"/>
    </row>
    <row r="155" spans="1:17" s="27" customFormat="1" ht="30" customHeight="1" hidden="1">
      <c r="A155" s="539"/>
      <c r="B155" s="545"/>
      <c r="C155" s="548"/>
      <c r="D155" s="623"/>
      <c r="E155" s="536"/>
      <c r="F155" s="555"/>
      <c r="G155" s="444">
        <v>938</v>
      </c>
      <c r="H155" s="81" t="s">
        <v>52</v>
      </c>
      <c r="I155" s="81" t="s">
        <v>52</v>
      </c>
      <c r="J155" s="78" t="s">
        <v>214</v>
      </c>
      <c r="K155" s="445" t="s">
        <v>89</v>
      </c>
      <c r="L155" s="82">
        <v>0</v>
      </c>
      <c r="M155" s="77"/>
      <c r="N155" s="77"/>
      <c r="O155" s="446"/>
      <c r="P155" s="446" t="e">
        <f t="shared" si="5"/>
        <v>#DIV/0!</v>
      </c>
      <c r="Q155" s="28"/>
    </row>
    <row r="156" spans="1:17" s="27" customFormat="1" ht="30" customHeight="1" hidden="1">
      <c r="A156" s="539"/>
      <c r="B156" s="545"/>
      <c r="C156" s="548"/>
      <c r="D156" s="623"/>
      <c r="E156" s="536"/>
      <c r="F156" s="555"/>
      <c r="G156" s="444">
        <v>938</v>
      </c>
      <c r="H156" s="81" t="s">
        <v>52</v>
      </c>
      <c r="I156" s="81" t="s">
        <v>52</v>
      </c>
      <c r="J156" s="78" t="s">
        <v>330</v>
      </c>
      <c r="K156" s="445">
        <v>244</v>
      </c>
      <c r="L156" s="82">
        <v>0</v>
      </c>
      <c r="M156" s="77">
        <v>0</v>
      </c>
      <c r="N156" s="77">
        <v>0</v>
      </c>
      <c r="O156" s="446" t="e">
        <f t="shared" si="4"/>
        <v>#DIV/0!</v>
      </c>
      <c r="P156" s="446" t="e">
        <f t="shared" si="5"/>
        <v>#DIV/0!</v>
      </c>
      <c r="Q156" s="28"/>
    </row>
    <row r="157" spans="1:17" s="27" customFormat="1" ht="43.5" customHeight="1">
      <c r="A157" s="539"/>
      <c r="B157" s="545"/>
      <c r="C157" s="548"/>
      <c r="D157" s="623"/>
      <c r="E157" s="536"/>
      <c r="F157" s="534"/>
      <c r="G157" s="444">
        <v>938</v>
      </c>
      <c r="H157" s="81" t="s">
        <v>52</v>
      </c>
      <c r="I157" s="81" t="s">
        <v>546</v>
      </c>
      <c r="J157" s="78" t="s">
        <v>92</v>
      </c>
      <c r="K157" s="447" t="s">
        <v>483</v>
      </c>
      <c r="L157" s="82">
        <v>22.6</v>
      </c>
      <c r="M157" s="77">
        <v>1.1</v>
      </c>
      <c r="N157" s="77">
        <v>1.1</v>
      </c>
      <c r="O157" s="446">
        <f>N157/L157*100</f>
        <v>4.867256637168142</v>
      </c>
      <c r="P157" s="446">
        <f t="shared" si="5"/>
        <v>100</v>
      </c>
      <c r="Q157" s="28"/>
    </row>
    <row r="158" spans="1:17" s="27" customFormat="1" ht="35.25" customHeight="1">
      <c r="A158" s="539"/>
      <c r="B158" s="545"/>
      <c r="C158" s="548"/>
      <c r="D158" s="623"/>
      <c r="E158" s="536"/>
      <c r="F158" s="533" t="s">
        <v>301</v>
      </c>
      <c r="G158" s="444">
        <v>941</v>
      </c>
      <c r="H158" s="81" t="s">
        <v>52</v>
      </c>
      <c r="I158" s="81" t="s">
        <v>52</v>
      </c>
      <c r="J158" s="78" t="s">
        <v>91</v>
      </c>
      <c r="K158" s="447" t="s">
        <v>89</v>
      </c>
      <c r="L158" s="82">
        <v>0</v>
      </c>
      <c r="M158" s="77">
        <v>172</v>
      </c>
      <c r="N158" s="77">
        <v>172</v>
      </c>
      <c r="O158" s="446">
        <v>0</v>
      </c>
      <c r="P158" s="446">
        <f>N158/M158*100</f>
        <v>100</v>
      </c>
      <c r="Q158" s="28"/>
    </row>
    <row r="159" spans="1:17" s="27" customFormat="1" ht="36.75" customHeight="1">
      <c r="A159" s="539"/>
      <c r="B159" s="545"/>
      <c r="C159" s="548"/>
      <c r="D159" s="623"/>
      <c r="E159" s="536"/>
      <c r="F159" s="555"/>
      <c r="G159" s="444">
        <v>941</v>
      </c>
      <c r="H159" s="81" t="s">
        <v>52</v>
      </c>
      <c r="I159" s="81" t="s">
        <v>52</v>
      </c>
      <c r="J159" s="78" t="s">
        <v>302</v>
      </c>
      <c r="K159" s="445" t="s">
        <v>89</v>
      </c>
      <c r="L159" s="82">
        <v>10</v>
      </c>
      <c r="M159" s="77">
        <v>3.9</v>
      </c>
      <c r="N159" s="77">
        <v>3.9</v>
      </c>
      <c r="O159" s="446">
        <f>N159/L159*100</f>
        <v>39</v>
      </c>
      <c r="P159" s="446">
        <f>N159/M159*100</f>
        <v>100</v>
      </c>
      <c r="Q159" s="28"/>
    </row>
    <row r="160" spans="1:17" s="27" customFormat="1" ht="35.25" customHeight="1" hidden="1">
      <c r="A160" s="540"/>
      <c r="B160" s="546"/>
      <c r="C160" s="549"/>
      <c r="D160" s="624"/>
      <c r="E160" s="537"/>
      <c r="F160" s="534"/>
      <c r="G160" s="444">
        <v>941</v>
      </c>
      <c r="H160" s="81" t="s">
        <v>52</v>
      </c>
      <c r="I160" s="81" t="s">
        <v>52</v>
      </c>
      <c r="J160" s="78" t="s">
        <v>214</v>
      </c>
      <c r="K160" s="447" t="s">
        <v>89</v>
      </c>
      <c r="L160" s="82">
        <v>0</v>
      </c>
      <c r="M160" s="77"/>
      <c r="N160" s="77"/>
      <c r="O160" s="446" t="e">
        <f>N160/L160*100</f>
        <v>#DIV/0!</v>
      </c>
      <c r="P160" s="446"/>
      <c r="Q160" s="28"/>
    </row>
    <row r="161" spans="1:17" s="27" customFormat="1" ht="54.75" customHeight="1">
      <c r="A161" s="526" t="s">
        <v>19</v>
      </c>
      <c r="B161" s="526">
        <v>6</v>
      </c>
      <c r="C161" s="526" t="s">
        <v>66</v>
      </c>
      <c r="D161" s="526"/>
      <c r="E161" s="521" t="s">
        <v>93</v>
      </c>
      <c r="F161" s="533" t="s">
        <v>289</v>
      </c>
      <c r="G161" s="444">
        <v>938</v>
      </c>
      <c r="H161" s="81" t="s">
        <v>52</v>
      </c>
      <c r="I161" s="81" t="s">
        <v>546</v>
      </c>
      <c r="J161" s="78" t="s">
        <v>187</v>
      </c>
      <c r="K161" s="447" t="s">
        <v>483</v>
      </c>
      <c r="L161" s="82">
        <v>57.4</v>
      </c>
      <c r="M161" s="77">
        <v>3.9</v>
      </c>
      <c r="N161" s="77">
        <v>3.9</v>
      </c>
      <c r="O161" s="446">
        <f>N161/L161*100</f>
        <v>6.794425087108014</v>
      </c>
      <c r="P161" s="446">
        <f>N161/M161*100</f>
        <v>100</v>
      </c>
      <c r="Q161" s="28"/>
    </row>
    <row r="162" spans="1:16" ht="24.75" customHeight="1">
      <c r="A162" s="526"/>
      <c r="B162" s="526"/>
      <c r="C162" s="526"/>
      <c r="D162" s="526"/>
      <c r="E162" s="521"/>
      <c r="F162" s="534"/>
      <c r="G162" s="444">
        <v>938</v>
      </c>
      <c r="H162" s="81" t="s">
        <v>52</v>
      </c>
      <c r="I162" s="81" t="s">
        <v>546</v>
      </c>
      <c r="J162" s="78" t="s">
        <v>212</v>
      </c>
      <c r="K162" s="447">
        <v>620</v>
      </c>
      <c r="L162" s="82">
        <v>0</v>
      </c>
      <c r="M162" s="77">
        <v>390.6</v>
      </c>
      <c r="N162" s="77">
        <v>390.6</v>
      </c>
      <c r="O162" s="446">
        <v>0</v>
      </c>
      <c r="P162" s="446">
        <f>N162/M162*100</f>
        <v>100</v>
      </c>
    </row>
    <row r="163" spans="1:16" ht="36" customHeight="1">
      <c r="A163" s="527"/>
      <c r="B163" s="527"/>
      <c r="C163" s="527"/>
      <c r="D163" s="527"/>
      <c r="E163" s="527"/>
      <c r="F163" s="533" t="s">
        <v>151</v>
      </c>
      <c r="G163" s="444">
        <v>941</v>
      </c>
      <c r="H163" s="81" t="s">
        <v>52</v>
      </c>
      <c r="I163" s="81" t="s">
        <v>52</v>
      </c>
      <c r="J163" s="78" t="s">
        <v>212</v>
      </c>
      <c r="K163" s="447" t="s">
        <v>89</v>
      </c>
      <c r="L163" s="82">
        <v>0</v>
      </c>
      <c r="M163" s="77">
        <v>157.5</v>
      </c>
      <c r="N163" s="77">
        <v>157.5</v>
      </c>
      <c r="O163" s="446">
        <v>0</v>
      </c>
      <c r="P163" s="446">
        <f>N163/M163*100</f>
        <v>100</v>
      </c>
    </row>
    <row r="164" spans="1:16" ht="51" customHeight="1">
      <c r="A164" s="527"/>
      <c r="B164" s="527"/>
      <c r="C164" s="527"/>
      <c r="D164" s="527"/>
      <c r="E164" s="527"/>
      <c r="F164" s="534"/>
      <c r="G164" s="135">
        <v>941</v>
      </c>
      <c r="H164" s="73" t="s">
        <v>52</v>
      </c>
      <c r="I164" s="73" t="s">
        <v>52</v>
      </c>
      <c r="J164" s="94" t="s">
        <v>187</v>
      </c>
      <c r="K164" s="136" t="s">
        <v>89</v>
      </c>
      <c r="L164" s="82">
        <v>0</v>
      </c>
      <c r="M164" s="77">
        <v>1.6</v>
      </c>
      <c r="N164" s="77">
        <v>1.6</v>
      </c>
      <c r="O164" s="145">
        <v>0</v>
      </c>
      <c r="P164" s="145">
        <f>N164/M164*100</f>
        <v>100</v>
      </c>
    </row>
    <row r="165" ht="26.25">
      <c r="L165" s="429"/>
    </row>
    <row r="176" ht="15">
      <c r="F176" s="137" t="s">
        <v>338</v>
      </c>
    </row>
  </sheetData>
  <sheetProtection/>
  <mergeCells count="251">
    <mergeCell ref="A44:A45"/>
    <mergeCell ref="D161:D164"/>
    <mergeCell ref="C161:C164"/>
    <mergeCell ref="E106:E111"/>
    <mergeCell ref="D106:D111"/>
    <mergeCell ref="C106:C111"/>
    <mergeCell ref="E112:E115"/>
    <mergeCell ref="E118:E119"/>
    <mergeCell ref="D137:D139"/>
    <mergeCell ref="D150:D153"/>
    <mergeCell ref="F102:F103"/>
    <mergeCell ref="E99:E101"/>
    <mergeCell ref="F99:F101"/>
    <mergeCell ref="F163:F164"/>
    <mergeCell ref="E161:E164"/>
    <mergeCell ref="E128:E129"/>
    <mergeCell ref="F128:F129"/>
    <mergeCell ref="F118:F119"/>
    <mergeCell ref="F158:F160"/>
    <mergeCell ref="F150:F153"/>
    <mergeCell ref="A28:A33"/>
    <mergeCell ref="B28:B33"/>
    <mergeCell ref="A40:A41"/>
    <mergeCell ref="C37:C39"/>
    <mergeCell ref="A37:A39"/>
    <mergeCell ref="B40:B41"/>
    <mergeCell ref="C40:C41"/>
    <mergeCell ref="B37:B39"/>
    <mergeCell ref="F24:F26"/>
    <mergeCell ref="C28:C33"/>
    <mergeCell ref="D28:D33"/>
    <mergeCell ref="E28:E33"/>
    <mergeCell ref="F28:F33"/>
    <mergeCell ref="E40:E41"/>
    <mergeCell ref="D24:D26"/>
    <mergeCell ref="E24:E26"/>
    <mergeCell ref="D34:D36"/>
    <mergeCell ref="F34:F36"/>
    <mergeCell ref="A97:A98"/>
    <mergeCell ref="C63:C64"/>
    <mergeCell ref="B63:B64"/>
    <mergeCell ref="A63:A64"/>
    <mergeCell ref="A60:A62"/>
    <mergeCell ref="D40:D41"/>
    <mergeCell ref="A77:A79"/>
    <mergeCell ref="B77:B79"/>
    <mergeCell ref="C77:C79"/>
    <mergeCell ref="D77:D79"/>
    <mergeCell ref="A85:A87"/>
    <mergeCell ref="C46:C47"/>
    <mergeCell ref="D37:D39"/>
    <mergeCell ref="E37:E39"/>
    <mergeCell ref="F37:F39"/>
    <mergeCell ref="E34:E36"/>
    <mergeCell ref="E77:E79"/>
    <mergeCell ref="F77:F79"/>
    <mergeCell ref="E63:E64"/>
    <mergeCell ref="D63:D64"/>
    <mergeCell ref="B97:B98"/>
    <mergeCell ref="E102:E103"/>
    <mergeCell ref="C99:C101"/>
    <mergeCell ref="B70:B75"/>
    <mergeCell ref="A70:A75"/>
    <mergeCell ref="B65:B69"/>
    <mergeCell ref="A65:A69"/>
    <mergeCell ref="B82:B84"/>
    <mergeCell ref="C97:C98"/>
    <mergeCell ref="A82:A84"/>
    <mergeCell ref="A112:A115"/>
    <mergeCell ref="B106:B111"/>
    <mergeCell ref="A106:A111"/>
    <mergeCell ref="A116:A117"/>
    <mergeCell ref="B102:B103"/>
    <mergeCell ref="C102:C103"/>
    <mergeCell ref="A125:A126"/>
    <mergeCell ref="A128:A129"/>
    <mergeCell ref="D125:D126"/>
    <mergeCell ref="C133:C136"/>
    <mergeCell ref="A99:A101"/>
    <mergeCell ref="B99:B101"/>
    <mergeCell ref="A102:A103"/>
    <mergeCell ref="B121:B123"/>
    <mergeCell ref="A121:A123"/>
    <mergeCell ref="B112:B115"/>
    <mergeCell ref="C154:C160"/>
    <mergeCell ref="D154:D160"/>
    <mergeCell ref="A154:A160"/>
    <mergeCell ref="B154:B160"/>
    <mergeCell ref="D148:D149"/>
    <mergeCell ref="C148:C149"/>
    <mergeCell ref="B148:B149"/>
    <mergeCell ref="A148:A149"/>
    <mergeCell ref="C150:C153"/>
    <mergeCell ref="B150:B153"/>
    <mergeCell ref="A12:Q12"/>
    <mergeCell ref="F60:F62"/>
    <mergeCell ref="F13:F14"/>
    <mergeCell ref="G13:K13"/>
    <mergeCell ref="L13:N13"/>
    <mergeCell ref="B85:B87"/>
    <mergeCell ref="C85:C87"/>
    <mergeCell ref="E65:E69"/>
    <mergeCell ref="D65:D69"/>
    <mergeCell ref="C65:C69"/>
    <mergeCell ref="A146:A147"/>
    <mergeCell ref="A137:A139"/>
    <mergeCell ref="B137:B139"/>
    <mergeCell ref="C137:C139"/>
    <mergeCell ref="E133:E136"/>
    <mergeCell ref="D118:D119"/>
    <mergeCell ref="C118:C119"/>
    <mergeCell ref="B118:B119"/>
    <mergeCell ref="D133:D136"/>
    <mergeCell ref="C121:C123"/>
    <mergeCell ref="A150:A153"/>
    <mergeCell ref="B16:B18"/>
    <mergeCell ref="C16:C18"/>
    <mergeCell ref="D16:D18"/>
    <mergeCell ref="A118:A119"/>
    <mergeCell ref="A88:A89"/>
    <mergeCell ref="B88:B89"/>
    <mergeCell ref="B19:B20"/>
    <mergeCell ref="C19:C20"/>
    <mergeCell ref="D19:D20"/>
    <mergeCell ref="M1:P1"/>
    <mergeCell ref="M2:P2"/>
    <mergeCell ref="M3:P3"/>
    <mergeCell ref="O13:P13"/>
    <mergeCell ref="A10:P10"/>
    <mergeCell ref="A11:P11"/>
    <mergeCell ref="L6:O6"/>
    <mergeCell ref="L7:O7"/>
    <mergeCell ref="A13:D13"/>
    <mergeCell ref="L8:O8"/>
    <mergeCell ref="E19:E20"/>
    <mergeCell ref="A16:A18"/>
    <mergeCell ref="A21:A22"/>
    <mergeCell ref="B21:B22"/>
    <mergeCell ref="C21:C22"/>
    <mergeCell ref="D21:D22"/>
    <mergeCell ref="E21:E22"/>
    <mergeCell ref="E16:E18"/>
    <mergeCell ref="A19:A20"/>
    <mergeCell ref="A24:A26"/>
    <mergeCell ref="A46:A47"/>
    <mergeCell ref="D46:D47"/>
    <mergeCell ref="E46:E47"/>
    <mergeCell ref="B24:B26"/>
    <mergeCell ref="C24:C26"/>
    <mergeCell ref="B44:B45"/>
    <mergeCell ref="A34:A36"/>
    <mergeCell ref="B34:B36"/>
    <mergeCell ref="C34:C36"/>
    <mergeCell ref="A48:A49"/>
    <mergeCell ref="B48:B49"/>
    <mergeCell ref="C48:C49"/>
    <mergeCell ref="D48:D49"/>
    <mergeCell ref="E48:E49"/>
    <mergeCell ref="B46:B47"/>
    <mergeCell ref="A50:A51"/>
    <mergeCell ref="B50:B51"/>
    <mergeCell ref="C50:C51"/>
    <mergeCell ref="D50:D51"/>
    <mergeCell ref="E50:E51"/>
    <mergeCell ref="A53:A54"/>
    <mergeCell ref="B53:B54"/>
    <mergeCell ref="C53:C54"/>
    <mergeCell ref="D53:D54"/>
    <mergeCell ref="E53:E54"/>
    <mergeCell ref="F63:F64"/>
    <mergeCell ref="F65:F69"/>
    <mergeCell ref="F70:F75"/>
    <mergeCell ref="E70:E75"/>
    <mergeCell ref="D70:D75"/>
    <mergeCell ref="F56:F59"/>
    <mergeCell ref="D56:D59"/>
    <mergeCell ref="E56:E59"/>
    <mergeCell ref="D60:D62"/>
    <mergeCell ref="E60:E62"/>
    <mergeCell ref="A56:A59"/>
    <mergeCell ref="B56:B59"/>
    <mergeCell ref="C56:C59"/>
    <mergeCell ref="B60:B62"/>
    <mergeCell ref="C60:C62"/>
    <mergeCell ref="C82:C84"/>
    <mergeCell ref="C70:C75"/>
    <mergeCell ref="E88:E89"/>
    <mergeCell ref="D112:D115"/>
    <mergeCell ref="C112:C115"/>
    <mergeCell ref="C88:C89"/>
    <mergeCell ref="D88:D89"/>
    <mergeCell ref="E97:E98"/>
    <mergeCell ref="D97:D98"/>
    <mergeCell ref="D90:D95"/>
    <mergeCell ref="E90:E95"/>
    <mergeCell ref="D102:D103"/>
    <mergeCell ref="D116:D117"/>
    <mergeCell ref="E116:E117"/>
    <mergeCell ref="B128:B129"/>
    <mergeCell ref="D121:D123"/>
    <mergeCell ref="F106:F111"/>
    <mergeCell ref="F112:F115"/>
    <mergeCell ref="C128:C129"/>
    <mergeCell ref="D128:D129"/>
    <mergeCell ref="B125:B126"/>
    <mergeCell ref="H121:H123"/>
    <mergeCell ref="F121:F123"/>
    <mergeCell ref="F141:F144"/>
    <mergeCell ref="E125:E126"/>
    <mergeCell ref="C125:C126"/>
    <mergeCell ref="E137:E139"/>
    <mergeCell ref="B146:B147"/>
    <mergeCell ref="C146:C147"/>
    <mergeCell ref="D146:D147"/>
    <mergeCell ref="G121:G123"/>
    <mergeCell ref="I121:I123"/>
    <mergeCell ref="E121:E123"/>
    <mergeCell ref="E141:E144"/>
    <mergeCell ref="F146:F147"/>
    <mergeCell ref="E146:E147"/>
    <mergeCell ref="F133:F135"/>
    <mergeCell ref="F154:F157"/>
    <mergeCell ref="D82:D84"/>
    <mergeCell ref="E82:E84"/>
    <mergeCell ref="F82:F84"/>
    <mergeCell ref="D99:D101"/>
    <mergeCell ref="F148:F149"/>
    <mergeCell ref="D141:D144"/>
    <mergeCell ref="F91:F95"/>
    <mergeCell ref="D85:D87"/>
    <mergeCell ref="E85:E87"/>
    <mergeCell ref="A141:A144"/>
    <mergeCell ref="A90:A95"/>
    <mergeCell ref="B90:B95"/>
    <mergeCell ref="C90:C95"/>
    <mergeCell ref="B141:B144"/>
    <mergeCell ref="C141:C144"/>
    <mergeCell ref="B116:B117"/>
    <mergeCell ref="C116:C117"/>
    <mergeCell ref="B133:B136"/>
    <mergeCell ref="A133:A136"/>
    <mergeCell ref="F44:F45"/>
    <mergeCell ref="E44:E45"/>
    <mergeCell ref="D44:D45"/>
    <mergeCell ref="C44:C45"/>
    <mergeCell ref="B161:B164"/>
    <mergeCell ref="A161:A164"/>
    <mergeCell ref="E148:E149"/>
    <mergeCell ref="E150:E153"/>
    <mergeCell ref="F161:F162"/>
    <mergeCell ref="E154:E160"/>
  </mergeCells>
  <printOptions/>
  <pageMargins left="0.7086614173228347" right="0.11811023622047245" top="0.5511811023622047" bottom="0.35433070866141736" header="0" footer="0"/>
  <pageSetup fitToHeight="7" fitToWidth="1" horizontalDpi="300" verticalDpi="300" orientation="landscape" paperSize="9" scale="40" r:id="rId1"/>
  <rowBreaks count="2" manualBreakCount="2">
    <brk id="52" max="255" man="1"/>
    <brk id="105" max="255" man="1"/>
  </rowBreaks>
</worksheet>
</file>

<file path=xl/worksheets/sheet2.xml><?xml version="1.0" encoding="utf-8"?>
<worksheet xmlns="http://schemas.openxmlformats.org/spreadsheetml/2006/main" xmlns:r="http://schemas.openxmlformats.org/officeDocument/2006/relationships">
  <sheetPr>
    <tabColor rgb="FF92D050"/>
  </sheetPr>
  <dimension ref="A1:T310"/>
  <sheetViews>
    <sheetView zoomScale="60" zoomScaleNormal="60" zoomScaleSheetLayoutView="80" zoomScalePageLayoutView="0" workbookViewId="0" topLeftCell="A55">
      <selection activeCell="H1" sqref="H1:I16384"/>
    </sheetView>
  </sheetViews>
  <sheetFormatPr defaultColWidth="8.8515625" defaultRowHeight="15"/>
  <cols>
    <col min="1" max="1" width="5.8515625" style="3" customWidth="1"/>
    <col min="2" max="2" width="5.28125" style="3" customWidth="1"/>
    <col min="3" max="3" width="33.7109375" style="3" customWidth="1"/>
    <col min="4" max="4" width="61.28125" style="3" customWidth="1"/>
    <col min="5" max="5" width="30.28125" style="240" customWidth="1"/>
    <col min="6" max="6" width="35.57421875" style="240" customWidth="1"/>
    <col min="7" max="7" width="35.00390625" style="240" customWidth="1"/>
    <col min="8" max="8" width="13.57421875" style="16" customWidth="1"/>
    <col min="9" max="9" width="14.7109375" style="3" customWidth="1"/>
    <col min="10" max="16384" width="8.8515625" style="3" customWidth="1"/>
  </cols>
  <sheetData>
    <row r="1" spans="1:13" ht="52.5" customHeight="1">
      <c r="A1" s="634" t="s">
        <v>499</v>
      </c>
      <c r="B1" s="634"/>
      <c r="C1" s="634"/>
      <c r="D1" s="634"/>
      <c r="E1" s="634"/>
      <c r="F1" s="634"/>
      <c r="G1" s="634"/>
      <c r="H1" s="175"/>
      <c r="I1" s="1"/>
      <c r="J1" s="1"/>
      <c r="K1" s="2"/>
      <c r="L1" s="1"/>
      <c r="M1" s="1"/>
    </row>
    <row r="2" spans="1:13" s="21" customFormat="1" ht="18.75">
      <c r="A2" s="634" t="s">
        <v>500</v>
      </c>
      <c r="B2" s="634"/>
      <c r="C2" s="634"/>
      <c r="D2" s="634"/>
      <c r="E2" s="634"/>
      <c r="F2" s="634"/>
      <c r="G2" s="634"/>
      <c r="H2" s="175"/>
      <c r="I2" s="1"/>
      <c r="J2" s="1"/>
      <c r="K2" s="2"/>
      <c r="L2" s="1"/>
      <c r="M2" s="1"/>
    </row>
    <row r="3" spans="1:13" ht="39.75" customHeight="1">
      <c r="A3" s="635" t="s">
        <v>169</v>
      </c>
      <c r="B3" s="635"/>
      <c r="C3" s="635"/>
      <c r="D3" s="635"/>
      <c r="E3" s="635"/>
      <c r="F3" s="635"/>
      <c r="G3" s="635"/>
      <c r="H3" s="176"/>
      <c r="I3" s="4"/>
      <c r="J3" s="4"/>
      <c r="K3" s="4"/>
      <c r="L3" s="4"/>
      <c r="M3" s="4"/>
    </row>
    <row r="4" spans="1:20" ht="30" customHeight="1">
      <c r="A4" s="636" t="s">
        <v>8</v>
      </c>
      <c r="B4" s="637"/>
      <c r="C4" s="636" t="s">
        <v>30</v>
      </c>
      <c r="D4" s="636" t="s">
        <v>31</v>
      </c>
      <c r="E4" s="636" t="s">
        <v>96</v>
      </c>
      <c r="F4" s="636"/>
      <c r="G4" s="636" t="s">
        <v>97</v>
      </c>
      <c r="H4" s="177"/>
      <c r="I4" s="5"/>
      <c r="J4" s="5"/>
      <c r="K4" s="5"/>
      <c r="L4" s="5"/>
      <c r="M4" s="5"/>
      <c r="N4" s="5"/>
      <c r="O4" s="5"/>
      <c r="P4" s="5"/>
      <c r="Q4" s="5"/>
      <c r="R4" s="5"/>
      <c r="S4" s="6"/>
      <c r="T4" s="6"/>
    </row>
    <row r="5" spans="1:7" ht="35.25" customHeight="1">
      <c r="A5" s="636"/>
      <c r="B5" s="637"/>
      <c r="C5" s="637" t="s">
        <v>20</v>
      </c>
      <c r="D5" s="637"/>
      <c r="E5" s="636" t="s">
        <v>39</v>
      </c>
      <c r="F5" s="636" t="s">
        <v>98</v>
      </c>
      <c r="G5" s="636"/>
    </row>
    <row r="6" spans="1:7" ht="42" customHeight="1">
      <c r="A6" s="223" t="s">
        <v>13</v>
      </c>
      <c r="B6" s="223" t="s">
        <v>9</v>
      </c>
      <c r="C6" s="637"/>
      <c r="D6" s="637"/>
      <c r="E6" s="636"/>
      <c r="F6" s="637"/>
      <c r="G6" s="636"/>
    </row>
    <row r="7" spans="1:9" ht="19.5" customHeight="1">
      <c r="A7" s="638" t="s">
        <v>19</v>
      </c>
      <c r="B7" s="638"/>
      <c r="C7" s="640" t="s">
        <v>501</v>
      </c>
      <c r="D7" s="224" t="s">
        <v>95</v>
      </c>
      <c r="E7" s="234">
        <f>E8+E13+E14</f>
        <v>1979590.1300000001</v>
      </c>
      <c r="F7" s="234">
        <f>F8+F13+F14</f>
        <v>1957189.1</v>
      </c>
      <c r="G7" s="234">
        <f>F7/E7*100</f>
        <v>98.86840060169425</v>
      </c>
      <c r="H7" s="178"/>
      <c r="I7" s="7"/>
    </row>
    <row r="8" spans="1:9" ht="27.75" customHeight="1">
      <c r="A8" s="638"/>
      <c r="B8" s="638"/>
      <c r="C8" s="640"/>
      <c r="D8" s="225" t="s">
        <v>42</v>
      </c>
      <c r="E8" s="234">
        <f>E10+E11+E12</f>
        <v>1849538.07</v>
      </c>
      <c r="F8" s="234">
        <f>F10+F11+F12</f>
        <v>1831206.6</v>
      </c>
      <c r="G8" s="234">
        <f>F8/E8*100</f>
        <v>99.00886225066998</v>
      </c>
      <c r="H8" s="178"/>
      <c r="I8" s="7"/>
    </row>
    <row r="9" spans="1:9" ht="18.75">
      <c r="A9" s="638"/>
      <c r="B9" s="638"/>
      <c r="C9" s="640"/>
      <c r="D9" s="226" t="s">
        <v>32</v>
      </c>
      <c r="E9" s="235"/>
      <c r="F9" s="235"/>
      <c r="G9" s="235"/>
      <c r="H9" s="178"/>
      <c r="I9" s="7"/>
    </row>
    <row r="10" spans="1:9" ht="37.5">
      <c r="A10" s="638"/>
      <c r="B10" s="638"/>
      <c r="C10" s="640"/>
      <c r="D10" s="226" t="s">
        <v>43</v>
      </c>
      <c r="E10" s="235">
        <f>E18+E26+E34+E42+E50+E58</f>
        <v>430779.68000000005</v>
      </c>
      <c r="F10" s="235">
        <f aca="true" t="shared" si="0" ref="E10:F14">F18+F26+F34+F42+F50+F58</f>
        <v>415110.28</v>
      </c>
      <c r="G10" s="235">
        <f>F10/E10*100</f>
        <v>96.36254894845551</v>
      </c>
      <c r="H10" s="179"/>
      <c r="I10" s="179"/>
    </row>
    <row r="11" spans="1:9" ht="18.75">
      <c r="A11" s="638"/>
      <c r="B11" s="638"/>
      <c r="C11" s="640"/>
      <c r="D11" s="226" t="s">
        <v>44</v>
      </c>
      <c r="E11" s="235">
        <f t="shared" si="0"/>
        <v>1318965.17</v>
      </c>
      <c r="F11" s="235">
        <f t="shared" si="0"/>
        <v>1316303.1</v>
      </c>
      <c r="G11" s="235">
        <f>F11/E11*100</f>
        <v>99.79816980307373</v>
      </c>
      <c r="H11" s="8"/>
      <c r="I11" s="8"/>
    </row>
    <row r="12" spans="1:9" ht="28.5" customHeight="1">
      <c r="A12" s="638"/>
      <c r="B12" s="638"/>
      <c r="C12" s="640"/>
      <c r="D12" s="226" t="s">
        <v>99</v>
      </c>
      <c r="E12" s="235">
        <f t="shared" si="0"/>
        <v>99793.22</v>
      </c>
      <c r="F12" s="235">
        <f t="shared" si="0"/>
        <v>99793.22</v>
      </c>
      <c r="G12" s="235">
        <v>0</v>
      </c>
      <c r="H12" s="8"/>
      <c r="I12" s="8"/>
    </row>
    <row r="13" spans="1:9" ht="56.25">
      <c r="A13" s="638"/>
      <c r="B13" s="638"/>
      <c r="C13" s="640"/>
      <c r="D13" s="227" t="s">
        <v>100</v>
      </c>
      <c r="E13" s="235">
        <f t="shared" si="0"/>
        <v>0</v>
      </c>
      <c r="F13" s="235">
        <f t="shared" si="0"/>
        <v>0</v>
      </c>
      <c r="G13" s="235">
        <v>0</v>
      </c>
      <c r="H13" s="9"/>
      <c r="I13" s="6"/>
    </row>
    <row r="14" spans="1:8" ht="29.25" customHeight="1">
      <c r="A14" s="638"/>
      <c r="B14" s="639"/>
      <c r="C14" s="640"/>
      <c r="D14" s="227" t="s">
        <v>45</v>
      </c>
      <c r="E14" s="235">
        <f t="shared" si="0"/>
        <v>130052.06</v>
      </c>
      <c r="F14" s="235">
        <f t="shared" si="0"/>
        <v>125982.5</v>
      </c>
      <c r="G14" s="235">
        <f>F14/E14*100</f>
        <v>96.87082234606665</v>
      </c>
      <c r="H14" s="8"/>
    </row>
    <row r="15" spans="1:7" ht="18.75">
      <c r="A15" s="638" t="s">
        <v>19</v>
      </c>
      <c r="B15" s="638" t="s">
        <v>7</v>
      </c>
      <c r="C15" s="641" t="s">
        <v>101</v>
      </c>
      <c r="D15" s="224" t="s">
        <v>95</v>
      </c>
      <c r="E15" s="235">
        <f>E16+E21+E22</f>
        <v>901978.5700000001</v>
      </c>
      <c r="F15" s="235">
        <f>F16+F21+F22</f>
        <v>895562.5</v>
      </c>
      <c r="G15" s="235">
        <f>F15/E15*100</f>
        <v>99.28866713540656</v>
      </c>
    </row>
    <row r="16" spans="1:7" ht="18.75">
      <c r="A16" s="638"/>
      <c r="B16" s="638"/>
      <c r="C16" s="641"/>
      <c r="D16" s="228" t="s">
        <v>42</v>
      </c>
      <c r="E16" s="236">
        <f>E18+E19+E20</f>
        <v>830719.77</v>
      </c>
      <c r="F16" s="236">
        <f>F18+F19+F20</f>
        <v>824303.7</v>
      </c>
      <c r="G16" s="236">
        <f>F16/E16*100</f>
        <v>99.22764929502038</v>
      </c>
    </row>
    <row r="17" spans="1:7" ht="18.75">
      <c r="A17" s="638"/>
      <c r="B17" s="638"/>
      <c r="C17" s="641"/>
      <c r="D17" s="229" t="s">
        <v>32</v>
      </c>
      <c r="E17" s="236"/>
      <c r="F17" s="236"/>
      <c r="G17" s="236"/>
    </row>
    <row r="18" spans="1:9" ht="39" customHeight="1">
      <c r="A18" s="638"/>
      <c r="B18" s="638"/>
      <c r="C18" s="641"/>
      <c r="D18" s="229" t="s">
        <v>43</v>
      </c>
      <c r="E18" s="236">
        <f>'Форма 1 2023 +'!M24+'Форма 1 2023 +'!M27+'Форма 1 2023 +'!M30+'Форма 1 2023 +'!M32+'Форма 1 2023 +'!M34+'Форма 1 2023 +'!M35+'Форма 1 2023 +'!M45+'Форма 1 2023 +'!M47</f>
        <v>122527.50000000001</v>
      </c>
      <c r="F18" s="236">
        <f>'Форма 1 2023 +'!N24+'Форма 1 2023 +'!N27+'Форма 1 2023 +'!N30+'Форма 1 2023 +'!N32+'Форма 1 2023 +'!N34+'Форма 1 2023 +'!N35+'Форма 1 2023 +'!N45+'Форма 1 2023 +'!N47</f>
        <v>117125.79999999999</v>
      </c>
      <c r="G18" s="236">
        <f>F18/E18*100</f>
        <v>95.59143865662809</v>
      </c>
      <c r="I18" s="17"/>
    </row>
    <row r="19" spans="1:10" ht="18.75">
      <c r="A19" s="638"/>
      <c r="B19" s="638"/>
      <c r="C19" s="641"/>
      <c r="D19" s="229" t="s">
        <v>44</v>
      </c>
      <c r="E19" s="236">
        <f>'Форма 1 2023 +'!M23+'Форма 1 2023 +'!M36+'Форма 1 2023 +'!M37+'Форма 1 2023 +'!M38+'Форма 1 2023 +'!M39+'Форма 1 2023 +'!M42+'Форма 1 2023 +'!M43+'Форма 1 2023 +'!M44+'Форма 1 2023 +'!M46</f>
        <v>708192.27</v>
      </c>
      <c r="F19" s="236">
        <f>'Форма 1 2023 +'!N23+'Форма 1 2023 +'!N36+'Форма 1 2023 +'!N37+'Форма 1 2023 +'!N38+'Форма 1 2023 +'!N39+'Форма 1 2023 +'!N42+'Форма 1 2023 +'!N43+'Форма 1 2023 +'!N44+'Форма 1 2023 +'!N46</f>
        <v>707177.9</v>
      </c>
      <c r="G19" s="236">
        <f>F19/E19*100</f>
        <v>99.85676629879057</v>
      </c>
      <c r="H19" s="180"/>
      <c r="I19" s="10"/>
      <c r="J19" s="10"/>
    </row>
    <row r="20" spans="1:7" ht="18.75">
      <c r="A20" s="638"/>
      <c r="B20" s="638"/>
      <c r="C20" s="641"/>
      <c r="D20" s="229" t="s">
        <v>99</v>
      </c>
      <c r="E20" s="236">
        <v>0</v>
      </c>
      <c r="F20" s="236">
        <v>0</v>
      </c>
      <c r="G20" s="236">
        <v>0</v>
      </c>
    </row>
    <row r="21" spans="1:7" ht="52.5" customHeight="1">
      <c r="A21" s="638"/>
      <c r="B21" s="638"/>
      <c r="C21" s="641"/>
      <c r="D21" s="230" t="s">
        <v>100</v>
      </c>
      <c r="E21" s="236">
        <v>0</v>
      </c>
      <c r="F21" s="236">
        <v>0</v>
      </c>
      <c r="G21" s="236">
        <v>0</v>
      </c>
    </row>
    <row r="22" spans="1:7" ht="18.75">
      <c r="A22" s="638"/>
      <c r="B22" s="638"/>
      <c r="C22" s="641"/>
      <c r="D22" s="230" t="s">
        <v>45</v>
      </c>
      <c r="E22" s="452">
        <v>71258.8</v>
      </c>
      <c r="F22" s="452">
        <v>71258.8</v>
      </c>
      <c r="G22" s="236">
        <f>F22/E22*100</f>
        <v>100</v>
      </c>
    </row>
    <row r="23" spans="1:7" ht="18.75">
      <c r="A23" s="642" t="s">
        <v>19</v>
      </c>
      <c r="B23" s="642" t="s">
        <v>6</v>
      </c>
      <c r="C23" s="644" t="s">
        <v>102</v>
      </c>
      <c r="D23" s="224" t="s">
        <v>95</v>
      </c>
      <c r="E23" s="235">
        <f>E24+E29+E30</f>
        <v>719611.1999999998</v>
      </c>
      <c r="F23" s="235">
        <f>F24+F29+F30</f>
        <v>715665.3999999999</v>
      </c>
      <c r="G23" s="235">
        <f>F23/E23*100</f>
        <v>99.45167612733098</v>
      </c>
    </row>
    <row r="24" spans="1:7" ht="39.75" customHeight="1">
      <c r="A24" s="643"/>
      <c r="B24" s="643"/>
      <c r="C24" s="645"/>
      <c r="D24" s="228" t="s">
        <v>42</v>
      </c>
      <c r="E24" s="236">
        <f>E26+E27+E28</f>
        <v>704986.9999999999</v>
      </c>
      <c r="F24" s="236">
        <f>F26+F27+F28</f>
        <v>701041.2</v>
      </c>
      <c r="G24" s="236">
        <f>F24/E24*100</f>
        <v>99.44030173606039</v>
      </c>
    </row>
    <row r="25" spans="1:7" ht="18.75">
      <c r="A25" s="643"/>
      <c r="B25" s="643"/>
      <c r="C25" s="645"/>
      <c r="D25" s="229" t="s">
        <v>32</v>
      </c>
      <c r="E25" s="236"/>
      <c r="F25" s="236"/>
      <c r="G25" s="236"/>
    </row>
    <row r="26" spans="1:9" ht="37.5">
      <c r="A26" s="643"/>
      <c r="B26" s="643"/>
      <c r="C26" s="645"/>
      <c r="D26" s="229" t="s">
        <v>43</v>
      </c>
      <c r="E26" s="236">
        <f>'Форма 1 2023 +'!M60+'Форма 1 2023 +'!M64+'Форма 1 2023 +'!M65+'Форма 1 2023 +'!M66+'Форма 1 2023 +'!M68+'Форма 1 2023 +'!M69+'Форма 1 2023 +'!M72+'Форма 1 2023 +'!M75</f>
        <v>85827.7</v>
      </c>
      <c r="F26" s="236">
        <f>'Форма 1 2023 +'!N60+'Форма 1 2023 +'!N64+'Форма 1 2023 +'!N65+'Форма 1 2023 +'!N66+'Форма 1 2023 +'!N68+'Форма 1 2023 +'!N69+'Форма 1 2023 +'!N72+'Форма 1 2023 +'!N75</f>
        <v>83401.90000000001</v>
      </c>
      <c r="G26" s="236">
        <f>F26/E26*100</f>
        <v>97.17363974567652</v>
      </c>
      <c r="I26" s="17"/>
    </row>
    <row r="27" spans="1:7" ht="18.75">
      <c r="A27" s="643"/>
      <c r="B27" s="643"/>
      <c r="C27" s="645"/>
      <c r="D27" s="229" t="s">
        <v>44</v>
      </c>
      <c r="E27" s="236">
        <f>'Форма 1 2023 +'!M56+'Форма 1 2023 +'!M57+'Форма 1 2023 +'!M67+'Форма 1 2023 +'!M77+'Форма 1 2023 +'!M78+'Форма 1 2023 +'!M79</f>
        <v>574225.2999999999</v>
      </c>
      <c r="F27" s="236">
        <f>'Форма 1 2023 +'!N56+'Форма 1 2023 +'!N57+'Форма 1 2023 +'!N67+'Форма 1 2023 +'!N77+'Форма 1 2023 +'!N78+'Форма 1 2023 +'!N79</f>
        <v>572705.2999999999</v>
      </c>
      <c r="G27" s="236">
        <f>F27/E27*100</f>
        <v>99.7352955364384</v>
      </c>
    </row>
    <row r="28" spans="1:9" ht="18.75">
      <c r="A28" s="643"/>
      <c r="B28" s="643"/>
      <c r="C28" s="645"/>
      <c r="D28" s="229" t="s">
        <v>99</v>
      </c>
      <c r="E28" s="236">
        <f>'Форма 1 2023 +'!M76+'Форма 1 2023 +'!M80</f>
        <v>44934</v>
      </c>
      <c r="F28" s="236">
        <f>'Форма 1 2023 +'!N76+'Форма 1 2023 +'!N80</f>
        <v>44934</v>
      </c>
      <c r="G28" s="236">
        <v>0</v>
      </c>
      <c r="H28" s="179"/>
      <c r="I28" s="6"/>
    </row>
    <row r="29" spans="1:9" ht="56.25">
      <c r="A29" s="643"/>
      <c r="B29" s="643"/>
      <c r="C29" s="645"/>
      <c r="D29" s="230" t="s">
        <v>100</v>
      </c>
      <c r="E29" s="236">
        <v>0</v>
      </c>
      <c r="F29" s="236">
        <v>0</v>
      </c>
      <c r="G29" s="236">
        <v>0</v>
      </c>
      <c r="I29" s="147"/>
    </row>
    <row r="30" spans="1:7" ht="18.75">
      <c r="A30" s="643"/>
      <c r="B30" s="643"/>
      <c r="C30" s="645"/>
      <c r="D30" s="231" t="s">
        <v>45</v>
      </c>
      <c r="E30" s="453">
        <v>14624.2</v>
      </c>
      <c r="F30" s="453">
        <v>14624.2</v>
      </c>
      <c r="G30" s="236">
        <f>F30/E30*100</f>
        <v>100</v>
      </c>
    </row>
    <row r="31" spans="1:8" s="6" customFormat="1" ht="18.75">
      <c r="A31" s="642" t="s">
        <v>19</v>
      </c>
      <c r="B31" s="642" t="s">
        <v>54</v>
      </c>
      <c r="C31" s="644" t="s">
        <v>271</v>
      </c>
      <c r="D31" s="232" t="s">
        <v>95</v>
      </c>
      <c r="E31" s="235">
        <f>E32+E37+E38</f>
        <v>209249.46000000002</v>
      </c>
      <c r="F31" s="235">
        <f>F32+F37+F38</f>
        <v>198950.2</v>
      </c>
      <c r="G31" s="235">
        <f>F31/E31*100</f>
        <v>95.07799924549387</v>
      </c>
      <c r="H31" s="179"/>
    </row>
    <row r="32" spans="1:7" ht="36.75" customHeight="1">
      <c r="A32" s="643"/>
      <c r="B32" s="643"/>
      <c r="C32" s="645"/>
      <c r="D32" s="233" t="s">
        <v>42</v>
      </c>
      <c r="E32" s="236">
        <f>E34+E35+E36</f>
        <v>176458.40000000002</v>
      </c>
      <c r="F32" s="236">
        <f>F34+F35+F36</f>
        <v>170228.7</v>
      </c>
      <c r="G32" s="236">
        <f>F32/E32*100</f>
        <v>96.46959283321166</v>
      </c>
    </row>
    <row r="33" spans="1:7" ht="18.75">
      <c r="A33" s="643"/>
      <c r="B33" s="643"/>
      <c r="C33" s="645"/>
      <c r="D33" s="229" t="s">
        <v>32</v>
      </c>
      <c r="E33" s="236"/>
      <c r="F33" s="236"/>
      <c r="G33" s="237"/>
    </row>
    <row r="34" spans="1:9" ht="37.5">
      <c r="A34" s="643"/>
      <c r="B34" s="643"/>
      <c r="C34" s="645"/>
      <c r="D34" s="229" t="s">
        <v>43</v>
      </c>
      <c r="E34" s="236">
        <f>'Форма 1 2023 +'!M90+'Форма 1 2023 +'!M91+'Форма 1 2023 +'!M97+'Форма 1 2023 +'!M98+'Форма 1 2023 +'!M99+'Форма 1 2023 +'!M100+'Форма 1 2023 +'!M101+'Форма 1 2023 +'!M104+'Форма 1 2023 +'!M105</f>
        <v>173876.40000000002</v>
      </c>
      <c r="F34" s="236">
        <f>'Форма 1 2023 +'!N90+'Форма 1 2023 +'!N91+'Форма 1 2023 +'!N97+'Форма 1 2023 +'!N98+'Форма 1 2023 +'!N99+'Форма 1 2023 +'!N100+'Форма 1 2023 +'!N101+'Форма 1 2023 +'!N104+'Форма 1 2023 +'!N105</f>
        <v>167774.40000000002</v>
      </c>
      <c r="G34" s="238">
        <f>F34/E34*100</f>
        <v>96.49061057164745</v>
      </c>
      <c r="I34" s="17"/>
    </row>
    <row r="35" spans="1:9" ht="18.75">
      <c r="A35" s="643"/>
      <c r="B35" s="643"/>
      <c r="C35" s="645"/>
      <c r="D35" s="229" t="s">
        <v>44</v>
      </c>
      <c r="E35" s="236">
        <f>'Форма 1 2023 +'!M102+'Форма 1 2023 +'!M103</f>
        <v>2582</v>
      </c>
      <c r="F35" s="236">
        <f>'Форма 1 2023 +'!N102+'Форма 1 2023 +'!N103</f>
        <v>2454.3</v>
      </c>
      <c r="G35" s="238">
        <f>F35/E35*100</f>
        <v>95.05422153369481</v>
      </c>
      <c r="I35" s="16"/>
    </row>
    <row r="36" spans="1:7" ht="18.75">
      <c r="A36" s="643"/>
      <c r="B36" s="643"/>
      <c r="C36" s="645"/>
      <c r="D36" s="229" t="s">
        <v>99</v>
      </c>
      <c r="E36" s="236">
        <f>'[1]Форма 1 (1-19)'!M57+'[1]Форма 1 (1-19)'!M58</f>
        <v>0</v>
      </c>
      <c r="F36" s="236">
        <v>0</v>
      </c>
      <c r="G36" s="238">
        <v>0</v>
      </c>
    </row>
    <row r="37" spans="1:7" ht="56.25">
      <c r="A37" s="643"/>
      <c r="B37" s="643"/>
      <c r="C37" s="645"/>
      <c r="D37" s="230" t="s">
        <v>100</v>
      </c>
      <c r="E37" s="236">
        <v>0</v>
      </c>
      <c r="F37" s="236">
        <v>0</v>
      </c>
      <c r="G37" s="236">
        <v>0</v>
      </c>
    </row>
    <row r="38" spans="1:7" ht="18.75">
      <c r="A38" s="643"/>
      <c r="B38" s="643"/>
      <c r="C38" s="645"/>
      <c r="D38" s="230" t="s">
        <v>45</v>
      </c>
      <c r="E38" s="454">
        <f>12082.16+20708.9</f>
        <v>32791.06</v>
      </c>
      <c r="F38" s="454">
        <f>12082.1+16639.4</f>
        <v>28721.5</v>
      </c>
      <c r="G38" s="236">
        <f>F38/E38*100</f>
        <v>87.58942223886633</v>
      </c>
    </row>
    <row r="39" spans="1:7" ht="23.25" customHeight="1">
      <c r="A39" s="638" t="s">
        <v>19</v>
      </c>
      <c r="B39" s="638" t="s">
        <v>56</v>
      </c>
      <c r="C39" s="640" t="s">
        <v>103</v>
      </c>
      <c r="D39" s="224" t="s">
        <v>95</v>
      </c>
      <c r="E39" s="235">
        <f>E40</f>
        <v>37864.399999999994</v>
      </c>
      <c r="F39" s="235">
        <f>F40+F43</f>
        <v>37461.6</v>
      </c>
      <c r="G39" s="235">
        <f>F39/E39*100</f>
        <v>98.9362039276999</v>
      </c>
    </row>
    <row r="40" spans="1:7" ht="18.75">
      <c r="A40" s="638"/>
      <c r="B40" s="638"/>
      <c r="C40" s="640"/>
      <c r="D40" s="228" t="s">
        <v>42</v>
      </c>
      <c r="E40" s="236">
        <f>E42+E43</f>
        <v>37864.399999999994</v>
      </c>
      <c r="F40" s="236">
        <f>F42+F43</f>
        <v>37461.6</v>
      </c>
      <c r="G40" s="236">
        <f>F40/E40*100</f>
        <v>98.9362039276999</v>
      </c>
    </row>
    <row r="41" spans="1:7" ht="18.75">
      <c r="A41" s="638"/>
      <c r="B41" s="638"/>
      <c r="C41" s="640"/>
      <c r="D41" s="229" t="s">
        <v>32</v>
      </c>
      <c r="E41" s="236"/>
      <c r="F41" s="236"/>
      <c r="G41" s="236"/>
    </row>
    <row r="42" spans="1:9" ht="37.5">
      <c r="A42" s="638"/>
      <c r="B42" s="638"/>
      <c r="C42" s="640"/>
      <c r="D42" s="229" t="s">
        <v>43</v>
      </c>
      <c r="E42" s="236">
        <f>'Форма 1 2023 +'!M117</f>
        <v>37864.399999999994</v>
      </c>
      <c r="F42" s="236">
        <f>'Форма 1 2023 +'!N117</f>
        <v>37461.6</v>
      </c>
      <c r="G42" s="236">
        <f>F42/E42*100</f>
        <v>98.9362039276999</v>
      </c>
      <c r="I42" s="17"/>
    </row>
    <row r="43" spans="1:9" ht="35.25" customHeight="1">
      <c r="A43" s="638"/>
      <c r="B43" s="638"/>
      <c r="C43" s="640"/>
      <c r="D43" s="229" t="s">
        <v>44</v>
      </c>
      <c r="E43" s="236">
        <v>0</v>
      </c>
      <c r="F43" s="236">
        <v>0</v>
      </c>
      <c r="G43" s="236">
        <v>0</v>
      </c>
      <c r="I43" s="16"/>
    </row>
    <row r="44" spans="1:7" ht="18.75">
      <c r="A44" s="638"/>
      <c r="B44" s="638"/>
      <c r="C44" s="640"/>
      <c r="D44" s="229" t="s">
        <v>99</v>
      </c>
      <c r="E44" s="236">
        <v>0</v>
      </c>
      <c r="F44" s="236">
        <v>0</v>
      </c>
      <c r="G44" s="236">
        <v>0</v>
      </c>
    </row>
    <row r="45" spans="1:7" ht="56.25">
      <c r="A45" s="638"/>
      <c r="B45" s="638"/>
      <c r="C45" s="640"/>
      <c r="D45" s="230" t="s">
        <v>100</v>
      </c>
      <c r="E45" s="236">
        <v>0</v>
      </c>
      <c r="F45" s="236">
        <v>0</v>
      </c>
      <c r="G45" s="236">
        <v>0</v>
      </c>
    </row>
    <row r="46" spans="1:7" ht="18.75">
      <c r="A46" s="638"/>
      <c r="B46" s="638"/>
      <c r="C46" s="640"/>
      <c r="D46" s="230" t="s">
        <v>45</v>
      </c>
      <c r="E46" s="236">
        <v>0</v>
      </c>
      <c r="F46" s="236">
        <v>0</v>
      </c>
      <c r="G46" s="236">
        <v>0</v>
      </c>
    </row>
    <row r="47" spans="1:7" ht="18.75">
      <c r="A47" s="638" t="s">
        <v>19</v>
      </c>
      <c r="B47" s="638" t="s">
        <v>61</v>
      </c>
      <c r="C47" s="640" t="s">
        <v>104</v>
      </c>
      <c r="D47" s="224" t="s">
        <v>95</v>
      </c>
      <c r="E47" s="235">
        <f>E48</f>
        <v>79129.8</v>
      </c>
      <c r="F47" s="235">
        <f>F48</f>
        <v>77916.1</v>
      </c>
      <c r="G47" s="235">
        <f>F47/E47*100</f>
        <v>98.46619099252115</v>
      </c>
    </row>
    <row r="48" spans="1:7" ht="18.75">
      <c r="A48" s="638"/>
      <c r="B48" s="638"/>
      <c r="C48" s="640"/>
      <c r="D48" s="228" t="s">
        <v>42</v>
      </c>
      <c r="E48" s="236">
        <f>E50+E51+E52</f>
        <v>79129.8</v>
      </c>
      <c r="F48" s="236">
        <f>F50+F51+F52</f>
        <v>77916.1</v>
      </c>
      <c r="G48" s="236">
        <f>F48/E48*100</f>
        <v>98.46619099252115</v>
      </c>
    </row>
    <row r="49" spans="1:7" ht="18.75">
      <c r="A49" s="638"/>
      <c r="B49" s="638"/>
      <c r="C49" s="640"/>
      <c r="D49" s="229" t="s">
        <v>32</v>
      </c>
      <c r="E49" s="236"/>
      <c r="F49" s="236"/>
      <c r="G49" s="236"/>
    </row>
    <row r="50" spans="1:9" ht="37.5">
      <c r="A50" s="638"/>
      <c r="B50" s="638"/>
      <c r="C50" s="640"/>
      <c r="D50" s="229" t="s">
        <v>43</v>
      </c>
      <c r="E50" s="236">
        <f>'Форма 1 2023 +'!M128+'Форма 1 2023 +'!M131+'Форма 1 2023 +'!M133+'Форма 1 2023 +'!M135+275.68</f>
        <v>6135.78</v>
      </c>
      <c r="F50" s="236">
        <f>'Форма 1 2023 +'!N128+'Форма 1 2023 +'!N131+'Форма 1 2023 +'!N133+'Форма 1 2023 +'!N135+275.68</f>
        <v>4922.080000000001</v>
      </c>
      <c r="G50" s="236">
        <f>F50/E50*100</f>
        <v>80.2193038211931</v>
      </c>
      <c r="I50" s="17"/>
    </row>
    <row r="51" spans="1:9" ht="18.75">
      <c r="A51" s="638"/>
      <c r="B51" s="638"/>
      <c r="C51" s="640"/>
      <c r="D51" s="229" t="s">
        <v>44</v>
      </c>
      <c r="E51" s="236">
        <f>'Форма 1 2023 +'!M129+'Форма 1 2023 +'!M136</f>
        <v>18134.8</v>
      </c>
      <c r="F51" s="236">
        <f>'Форма 1 2023 +'!N129+'Форма 1 2023 +'!N136</f>
        <v>18134.8</v>
      </c>
      <c r="G51" s="236">
        <f>F51/E51*100</f>
        <v>100</v>
      </c>
      <c r="I51" s="16"/>
    </row>
    <row r="52" spans="1:9" ht="18.75">
      <c r="A52" s="638"/>
      <c r="B52" s="638"/>
      <c r="C52" s="640"/>
      <c r="D52" s="229" t="s">
        <v>336</v>
      </c>
      <c r="E52" s="236">
        <f>'Форма 1 2023 +'!M134-275.68</f>
        <v>54859.22</v>
      </c>
      <c r="F52" s="236">
        <f>'Форма 1 2023 +'!N134-275.68</f>
        <v>54859.22</v>
      </c>
      <c r="G52" s="236">
        <v>0</v>
      </c>
      <c r="I52" s="16"/>
    </row>
    <row r="53" spans="1:7" ht="56.25">
      <c r="A53" s="638"/>
      <c r="B53" s="638"/>
      <c r="C53" s="640"/>
      <c r="D53" s="230" t="s">
        <v>100</v>
      </c>
      <c r="E53" s="236">
        <v>0</v>
      </c>
      <c r="F53" s="236">
        <v>0</v>
      </c>
      <c r="G53" s="236">
        <v>0</v>
      </c>
    </row>
    <row r="54" spans="1:7" ht="18.75">
      <c r="A54" s="638"/>
      <c r="B54" s="638"/>
      <c r="C54" s="640"/>
      <c r="D54" s="230" t="s">
        <v>45</v>
      </c>
      <c r="E54" s="236">
        <v>0</v>
      </c>
      <c r="F54" s="236">
        <v>0</v>
      </c>
      <c r="G54" s="236">
        <v>0</v>
      </c>
    </row>
    <row r="55" spans="1:7" ht="18.75">
      <c r="A55" s="638" t="s">
        <v>19</v>
      </c>
      <c r="B55" s="638" t="s">
        <v>63</v>
      </c>
      <c r="C55" s="646" t="s">
        <v>117</v>
      </c>
      <c r="D55" s="224" t="s">
        <v>95</v>
      </c>
      <c r="E55" s="235">
        <f>E56+E61+E62</f>
        <v>31756.699999999997</v>
      </c>
      <c r="F55" s="235">
        <f>F56+F61+F62</f>
        <v>31633.3</v>
      </c>
      <c r="G55" s="235">
        <f>F55/E55*100</f>
        <v>99.61142058211338</v>
      </c>
    </row>
    <row r="56" spans="1:7" ht="18.75">
      <c r="A56" s="638"/>
      <c r="B56" s="638"/>
      <c r="C56" s="647"/>
      <c r="D56" s="228" t="s">
        <v>42</v>
      </c>
      <c r="E56" s="236">
        <f>E58+E59</f>
        <v>20378.699999999997</v>
      </c>
      <c r="F56" s="236">
        <f>F58+F59</f>
        <v>20255.3</v>
      </c>
      <c r="G56" s="236">
        <f>F56/E56*100</f>
        <v>99.3944657902614</v>
      </c>
    </row>
    <row r="57" spans="1:7" ht="18.75">
      <c r="A57" s="638"/>
      <c r="B57" s="638"/>
      <c r="C57" s="647"/>
      <c r="D57" s="229" t="s">
        <v>32</v>
      </c>
      <c r="E57" s="236"/>
      <c r="F57" s="236"/>
      <c r="G57" s="236"/>
    </row>
    <row r="58" spans="1:9" ht="37.5">
      <c r="A58" s="638"/>
      <c r="B58" s="638"/>
      <c r="C58" s="647"/>
      <c r="D58" s="229" t="s">
        <v>43</v>
      </c>
      <c r="E58" s="236">
        <f>'Форма 1 2023 +'!M141+'Форма 1 2023 +'!M144+'Форма 1 2023 +'!M145+'Форма 1 2023 +'!M147+'Форма 1 2023 +'!M149+'Форма 1 2023 +'!M151+'Форма 1 2023 +'!M157+'Форма 1 2023 +'!M159+'Форма 1 2023 +'!M161+'Форма 1 2023 +'!M164</f>
        <v>4547.9</v>
      </c>
      <c r="F58" s="236">
        <f>'Форма 1 2023 +'!N141+'Форма 1 2023 +'!N144+'Форма 1 2023 +'!N145+'Форма 1 2023 +'!N147+'Форма 1 2023 +'!N149+'Форма 1 2023 +'!N151+'Форма 1 2023 +'!N157+'Форма 1 2023 +'!N159+'Форма 1 2023 +'!N161+'Форма 1 2023 +'!N164</f>
        <v>4424.5</v>
      </c>
      <c r="G58" s="236">
        <f>F58/E58*100</f>
        <v>97.28665977703996</v>
      </c>
      <c r="I58" s="16"/>
    </row>
    <row r="59" spans="1:9" ht="18.75">
      <c r="A59" s="638"/>
      <c r="B59" s="638"/>
      <c r="C59" s="647"/>
      <c r="D59" s="229" t="s">
        <v>44</v>
      </c>
      <c r="E59" s="236">
        <f>'Форма 1 2023 +'!M146+'Форма 1 2023 +'!M148+'Форма 1 2023 +'!M150+'Форма 1 2023 +'!M154+'Форма 1 2023 +'!M158+'Форма 1 2023 +'!M162+'Форма 1 2023 +'!M163</f>
        <v>15830.8</v>
      </c>
      <c r="F59" s="236">
        <f>'Форма 1 2023 +'!N146+'Форма 1 2023 +'!N148+'Форма 1 2023 +'!N150+'Форма 1 2023 +'!N154+'Форма 1 2023 +'!N158+'Форма 1 2023 +'!N162+'Форма 1 2023 +'!N163</f>
        <v>15830.8</v>
      </c>
      <c r="G59" s="236">
        <f>F59/E59*100</f>
        <v>100</v>
      </c>
      <c r="I59" s="16"/>
    </row>
    <row r="60" spans="1:9" ht="18.75">
      <c r="A60" s="638"/>
      <c r="B60" s="638"/>
      <c r="C60" s="647"/>
      <c r="D60" s="229" t="s">
        <v>99</v>
      </c>
      <c r="E60" s="236">
        <v>0</v>
      </c>
      <c r="F60" s="236">
        <v>0</v>
      </c>
      <c r="G60" s="236">
        <v>0</v>
      </c>
      <c r="I60" s="16"/>
    </row>
    <row r="61" spans="1:7" ht="56.25">
      <c r="A61" s="638"/>
      <c r="B61" s="638"/>
      <c r="C61" s="647"/>
      <c r="D61" s="230" t="s">
        <v>100</v>
      </c>
      <c r="E61" s="236">
        <v>0</v>
      </c>
      <c r="F61" s="236">
        <v>0</v>
      </c>
      <c r="G61" s="236">
        <v>0</v>
      </c>
    </row>
    <row r="62" spans="1:7" ht="18.75">
      <c r="A62" s="638"/>
      <c r="B62" s="638"/>
      <c r="C62" s="648"/>
      <c r="D62" s="230" t="s">
        <v>45</v>
      </c>
      <c r="E62" s="454">
        <v>11378</v>
      </c>
      <c r="F62" s="454">
        <v>11378</v>
      </c>
      <c r="G62" s="236">
        <f>F62/E62*100</f>
        <v>100</v>
      </c>
    </row>
    <row r="63" spans="5:7" ht="15">
      <c r="E63" s="239"/>
      <c r="F63" s="239"/>
      <c r="G63" s="239"/>
    </row>
    <row r="64" spans="5:7" ht="15">
      <c r="E64" s="239"/>
      <c r="F64" s="239"/>
      <c r="G64" s="239"/>
    </row>
    <row r="65" spans="5:7" ht="15">
      <c r="E65" s="239"/>
      <c r="F65" s="239"/>
      <c r="G65" s="239"/>
    </row>
    <row r="66" spans="5:7" ht="15">
      <c r="E66" s="239"/>
      <c r="F66" s="239"/>
      <c r="G66" s="239"/>
    </row>
    <row r="67" spans="5:7" ht="15">
      <c r="E67" s="239"/>
      <c r="F67" s="239"/>
      <c r="G67" s="239"/>
    </row>
    <row r="68" spans="5:7" ht="15">
      <c r="E68" s="239"/>
      <c r="F68" s="239"/>
      <c r="G68" s="239"/>
    </row>
    <row r="69" spans="5:7" ht="15">
      <c r="E69" s="239"/>
      <c r="F69" s="239"/>
      <c r="G69" s="239"/>
    </row>
    <row r="70" spans="5:7" ht="15">
      <c r="E70" s="239"/>
      <c r="F70" s="239"/>
      <c r="G70" s="239"/>
    </row>
    <row r="71" spans="5:7" ht="15">
      <c r="E71" s="239"/>
      <c r="F71" s="239"/>
      <c r="G71" s="239"/>
    </row>
    <row r="72" spans="5:7" ht="15">
      <c r="E72" s="239"/>
      <c r="F72" s="239"/>
      <c r="G72" s="239"/>
    </row>
    <row r="73" spans="5:7" ht="15">
      <c r="E73" s="239"/>
      <c r="F73" s="239"/>
      <c r="G73" s="239"/>
    </row>
    <row r="74" spans="5:7" ht="15">
      <c r="E74" s="239"/>
      <c r="F74" s="239"/>
      <c r="G74" s="239"/>
    </row>
    <row r="75" spans="5:7" ht="15">
      <c r="E75" s="239"/>
      <c r="F75" s="239"/>
      <c r="G75" s="239"/>
    </row>
    <row r="76" spans="5:7" ht="15">
      <c r="E76" s="239"/>
      <c r="F76" s="239"/>
      <c r="G76" s="239"/>
    </row>
    <row r="77" spans="5:7" ht="15">
      <c r="E77" s="239"/>
      <c r="F77" s="239"/>
      <c r="G77" s="239"/>
    </row>
    <row r="78" spans="5:7" ht="15">
      <c r="E78" s="239"/>
      <c r="F78" s="239"/>
      <c r="G78" s="239"/>
    </row>
    <row r="79" spans="5:7" ht="15">
      <c r="E79" s="239"/>
      <c r="F79" s="239"/>
      <c r="G79" s="239"/>
    </row>
    <row r="80" spans="5:7" ht="15">
      <c r="E80" s="239"/>
      <c r="F80" s="239"/>
      <c r="G80" s="239"/>
    </row>
    <row r="81" spans="5:7" ht="15">
      <c r="E81" s="239"/>
      <c r="F81" s="239"/>
      <c r="G81" s="239"/>
    </row>
    <row r="82" spans="5:7" ht="15">
      <c r="E82" s="239"/>
      <c r="F82" s="239"/>
      <c r="G82" s="239"/>
    </row>
    <row r="83" spans="5:7" ht="15">
      <c r="E83" s="239"/>
      <c r="F83" s="239"/>
      <c r="G83" s="239"/>
    </row>
    <row r="84" spans="5:7" ht="15">
      <c r="E84" s="239"/>
      <c r="F84" s="239"/>
      <c r="G84" s="239"/>
    </row>
    <row r="85" spans="5:7" ht="15">
      <c r="E85" s="239"/>
      <c r="F85" s="239"/>
      <c r="G85" s="239"/>
    </row>
    <row r="86" spans="5:7" ht="15">
      <c r="E86" s="239"/>
      <c r="F86" s="239"/>
      <c r="G86" s="239"/>
    </row>
    <row r="87" spans="5:7" ht="15">
      <c r="E87" s="239"/>
      <c r="F87" s="239"/>
      <c r="G87" s="239"/>
    </row>
    <row r="88" spans="5:7" ht="15">
      <c r="E88" s="239"/>
      <c r="F88" s="239"/>
      <c r="G88" s="239"/>
    </row>
    <row r="89" spans="5:7" ht="15">
      <c r="E89" s="239"/>
      <c r="F89" s="239"/>
      <c r="G89" s="239"/>
    </row>
    <row r="90" spans="5:7" ht="15">
      <c r="E90" s="239"/>
      <c r="F90" s="239"/>
      <c r="G90" s="239"/>
    </row>
    <row r="91" spans="5:7" ht="15">
      <c r="E91" s="239"/>
      <c r="F91" s="239"/>
      <c r="G91" s="239"/>
    </row>
    <row r="92" spans="5:7" ht="15">
      <c r="E92" s="239"/>
      <c r="F92" s="239"/>
      <c r="G92" s="239"/>
    </row>
    <row r="93" spans="5:7" ht="15">
      <c r="E93" s="239"/>
      <c r="F93" s="239"/>
      <c r="G93" s="239"/>
    </row>
    <row r="94" spans="5:7" ht="15">
      <c r="E94" s="239"/>
      <c r="F94" s="239"/>
      <c r="G94" s="239"/>
    </row>
    <row r="95" spans="5:7" ht="15">
      <c r="E95" s="239"/>
      <c r="F95" s="239"/>
      <c r="G95" s="239"/>
    </row>
    <row r="96" spans="5:7" ht="15">
      <c r="E96" s="239"/>
      <c r="F96" s="239"/>
      <c r="G96" s="239"/>
    </row>
    <row r="97" spans="5:7" ht="15">
      <c r="E97" s="239"/>
      <c r="F97" s="239"/>
      <c r="G97" s="239"/>
    </row>
    <row r="98" spans="5:7" ht="15">
      <c r="E98" s="239"/>
      <c r="F98" s="239"/>
      <c r="G98" s="239"/>
    </row>
    <row r="99" spans="5:7" ht="15">
      <c r="E99" s="239"/>
      <c r="F99" s="239"/>
      <c r="G99" s="239"/>
    </row>
    <row r="100" spans="5:7" ht="15">
      <c r="E100" s="239"/>
      <c r="F100" s="239"/>
      <c r="G100" s="239"/>
    </row>
    <row r="101" spans="5:7" ht="15">
      <c r="E101" s="239"/>
      <c r="F101" s="239"/>
      <c r="G101" s="239"/>
    </row>
    <row r="102" spans="5:7" ht="15">
      <c r="E102" s="239"/>
      <c r="F102" s="239"/>
      <c r="G102" s="239"/>
    </row>
    <row r="103" spans="5:7" ht="15">
      <c r="E103" s="239"/>
      <c r="F103" s="239"/>
      <c r="G103" s="239"/>
    </row>
    <row r="104" spans="5:7" ht="15">
      <c r="E104" s="239"/>
      <c r="F104" s="239"/>
      <c r="G104" s="239"/>
    </row>
    <row r="105" spans="5:7" ht="15">
      <c r="E105" s="239"/>
      <c r="F105" s="239"/>
      <c r="G105" s="239"/>
    </row>
    <row r="106" spans="5:7" ht="15">
      <c r="E106" s="239"/>
      <c r="F106" s="239"/>
      <c r="G106" s="239"/>
    </row>
    <row r="107" spans="5:7" ht="15">
      <c r="E107" s="239"/>
      <c r="F107" s="239"/>
      <c r="G107" s="239"/>
    </row>
    <row r="108" spans="5:7" ht="15">
      <c r="E108" s="239"/>
      <c r="F108" s="239"/>
      <c r="G108" s="239"/>
    </row>
    <row r="109" spans="5:7" ht="15">
      <c r="E109" s="239"/>
      <c r="F109" s="239"/>
      <c r="G109" s="239"/>
    </row>
    <row r="110" spans="5:7" ht="15">
      <c r="E110" s="239"/>
      <c r="F110" s="239"/>
      <c r="G110" s="239"/>
    </row>
    <row r="111" spans="5:7" ht="15">
      <c r="E111" s="239"/>
      <c r="F111" s="239"/>
      <c r="G111" s="239"/>
    </row>
    <row r="112" spans="5:7" ht="15">
      <c r="E112" s="239"/>
      <c r="F112" s="239"/>
      <c r="G112" s="239"/>
    </row>
    <row r="113" spans="5:7" ht="15">
      <c r="E113" s="239"/>
      <c r="F113" s="239"/>
      <c r="G113" s="239"/>
    </row>
    <row r="114" spans="5:7" ht="15">
      <c r="E114" s="239"/>
      <c r="F114" s="239"/>
      <c r="G114" s="239"/>
    </row>
    <row r="115" spans="5:7" ht="15">
      <c r="E115" s="239"/>
      <c r="F115" s="239"/>
      <c r="G115" s="239"/>
    </row>
    <row r="116" spans="5:7" ht="15">
      <c r="E116" s="239"/>
      <c r="F116" s="239"/>
      <c r="G116" s="239"/>
    </row>
    <row r="117" spans="5:7" ht="15">
      <c r="E117" s="239"/>
      <c r="F117" s="239"/>
      <c r="G117" s="239"/>
    </row>
    <row r="118" spans="5:7" ht="15">
      <c r="E118" s="239"/>
      <c r="F118" s="239"/>
      <c r="G118" s="239"/>
    </row>
    <row r="119" spans="5:7" ht="15">
      <c r="E119" s="239"/>
      <c r="F119" s="239"/>
      <c r="G119" s="239"/>
    </row>
    <row r="120" spans="5:7" ht="15">
      <c r="E120" s="239"/>
      <c r="F120" s="239"/>
      <c r="G120" s="239"/>
    </row>
    <row r="121" spans="5:7" ht="15">
      <c r="E121" s="239"/>
      <c r="F121" s="239"/>
      <c r="G121" s="239"/>
    </row>
    <row r="122" spans="5:7" ht="15">
      <c r="E122" s="239"/>
      <c r="F122" s="239"/>
      <c r="G122" s="239"/>
    </row>
    <row r="123" spans="5:7" ht="15">
      <c r="E123" s="239"/>
      <c r="F123" s="239"/>
      <c r="G123" s="239"/>
    </row>
    <row r="124" spans="5:7" ht="15">
      <c r="E124" s="239"/>
      <c r="F124" s="239"/>
      <c r="G124" s="239"/>
    </row>
    <row r="125" spans="5:7" ht="15">
      <c r="E125" s="239"/>
      <c r="F125" s="239"/>
      <c r="G125" s="239"/>
    </row>
    <row r="126" spans="5:7" ht="15">
      <c r="E126" s="239"/>
      <c r="F126" s="239"/>
      <c r="G126" s="239"/>
    </row>
    <row r="127" spans="5:7" ht="15">
      <c r="E127" s="239"/>
      <c r="F127" s="239"/>
      <c r="G127" s="239"/>
    </row>
    <row r="128" spans="5:7" ht="15">
      <c r="E128" s="239"/>
      <c r="F128" s="239"/>
      <c r="G128" s="239"/>
    </row>
    <row r="129" spans="5:7" ht="15">
      <c r="E129" s="239"/>
      <c r="F129" s="239"/>
      <c r="G129" s="239"/>
    </row>
    <row r="130" spans="5:7" ht="15">
      <c r="E130" s="239"/>
      <c r="F130" s="239"/>
      <c r="G130" s="239"/>
    </row>
    <row r="131" spans="5:7" ht="15">
      <c r="E131" s="239"/>
      <c r="F131" s="239"/>
      <c r="G131" s="239"/>
    </row>
    <row r="132" spans="5:7" ht="15">
      <c r="E132" s="239"/>
      <c r="F132" s="239"/>
      <c r="G132" s="239"/>
    </row>
    <row r="133" spans="5:7" ht="15">
      <c r="E133" s="239"/>
      <c r="F133" s="239"/>
      <c r="G133" s="239"/>
    </row>
    <row r="134" spans="5:7" ht="15">
      <c r="E134" s="239"/>
      <c r="F134" s="239"/>
      <c r="G134" s="239"/>
    </row>
    <row r="135" spans="5:7" ht="15">
      <c r="E135" s="239"/>
      <c r="F135" s="239"/>
      <c r="G135" s="239"/>
    </row>
    <row r="136" spans="5:7" ht="15">
      <c r="E136" s="239"/>
      <c r="F136" s="239"/>
      <c r="G136" s="239"/>
    </row>
    <row r="137" spans="5:7" ht="15">
      <c r="E137" s="239"/>
      <c r="F137" s="239"/>
      <c r="G137" s="239"/>
    </row>
    <row r="138" spans="5:7" ht="15">
      <c r="E138" s="239"/>
      <c r="F138" s="239"/>
      <c r="G138" s="239"/>
    </row>
    <row r="139" spans="5:7" ht="15">
      <c r="E139" s="239"/>
      <c r="F139" s="239"/>
      <c r="G139" s="239"/>
    </row>
    <row r="140" spans="5:7" ht="15">
      <c r="E140" s="239"/>
      <c r="F140" s="239"/>
      <c r="G140" s="239"/>
    </row>
    <row r="141" spans="5:7" ht="15">
      <c r="E141" s="239"/>
      <c r="F141" s="239"/>
      <c r="G141" s="239"/>
    </row>
    <row r="142" spans="5:7" ht="15">
      <c r="E142" s="239"/>
      <c r="F142" s="239"/>
      <c r="G142" s="239"/>
    </row>
    <row r="143" spans="5:7" ht="15">
      <c r="E143" s="239"/>
      <c r="F143" s="239"/>
      <c r="G143" s="239"/>
    </row>
    <row r="144" spans="5:7" ht="15">
      <c r="E144" s="239"/>
      <c r="F144" s="239"/>
      <c r="G144" s="239"/>
    </row>
    <row r="145" spans="5:7" ht="15">
      <c r="E145" s="239"/>
      <c r="F145" s="239"/>
      <c r="G145" s="239"/>
    </row>
    <row r="146" spans="5:7" ht="15">
      <c r="E146" s="239"/>
      <c r="F146" s="239"/>
      <c r="G146" s="239"/>
    </row>
    <row r="147" spans="5:7" ht="15">
      <c r="E147" s="239"/>
      <c r="F147" s="239"/>
      <c r="G147" s="239"/>
    </row>
    <row r="148" spans="5:7" ht="15">
      <c r="E148" s="239"/>
      <c r="F148" s="239"/>
      <c r="G148" s="239"/>
    </row>
    <row r="149" spans="5:7" ht="15">
      <c r="E149" s="239"/>
      <c r="F149" s="239"/>
      <c r="G149" s="239"/>
    </row>
    <row r="150" spans="5:7" ht="15">
      <c r="E150" s="239"/>
      <c r="F150" s="239"/>
      <c r="G150" s="239"/>
    </row>
    <row r="151" spans="5:7" ht="15">
      <c r="E151" s="239"/>
      <c r="F151" s="239"/>
      <c r="G151" s="239"/>
    </row>
    <row r="152" spans="5:7" ht="15">
      <c r="E152" s="239"/>
      <c r="F152" s="239"/>
      <c r="G152" s="239"/>
    </row>
    <row r="153" spans="5:7" ht="15">
      <c r="E153" s="239"/>
      <c r="F153" s="239"/>
      <c r="G153" s="239"/>
    </row>
    <row r="154" spans="5:7" ht="15">
      <c r="E154" s="239"/>
      <c r="F154" s="239"/>
      <c r="G154" s="239"/>
    </row>
    <row r="155" spans="5:7" ht="15">
      <c r="E155" s="239"/>
      <c r="F155" s="239"/>
      <c r="G155" s="239"/>
    </row>
    <row r="156" spans="5:7" ht="15">
      <c r="E156" s="239"/>
      <c r="F156" s="239"/>
      <c r="G156" s="239"/>
    </row>
    <row r="157" spans="5:7" ht="15">
      <c r="E157" s="239"/>
      <c r="F157" s="239"/>
      <c r="G157" s="239"/>
    </row>
    <row r="158" spans="5:7" ht="15">
      <c r="E158" s="239"/>
      <c r="F158" s="239"/>
      <c r="G158" s="239"/>
    </row>
    <row r="159" spans="5:7" ht="15">
      <c r="E159" s="239"/>
      <c r="F159" s="239"/>
      <c r="G159" s="239"/>
    </row>
    <row r="160" spans="5:7" ht="15">
      <c r="E160" s="239"/>
      <c r="F160" s="239"/>
      <c r="G160" s="239"/>
    </row>
    <row r="161" spans="5:7" ht="15">
      <c r="E161" s="239"/>
      <c r="F161" s="239"/>
      <c r="G161" s="239"/>
    </row>
    <row r="162" spans="5:7" ht="15">
      <c r="E162" s="239"/>
      <c r="F162" s="239"/>
      <c r="G162" s="239"/>
    </row>
    <row r="163" spans="5:7" ht="15">
      <c r="E163" s="239"/>
      <c r="F163" s="239"/>
      <c r="G163" s="239"/>
    </row>
    <row r="164" spans="5:7" ht="15">
      <c r="E164" s="239"/>
      <c r="F164" s="239"/>
      <c r="G164" s="239"/>
    </row>
    <row r="165" spans="5:7" ht="15">
      <c r="E165" s="239"/>
      <c r="F165" s="239"/>
      <c r="G165" s="239"/>
    </row>
    <row r="166" spans="5:7" ht="15">
      <c r="E166" s="239"/>
      <c r="F166" s="239"/>
      <c r="G166" s="239"/>
    </row>
    <row r="167" spans="5:7" ht="15">
      <c r="E167" s="239"/>
      <c r="F167" s="239"/>
      <c r="G167" s="239"/>
    </row>
    <row r="168" spans="5:7" ht="15">
      <c r="E168" s="239"/>
      <c r="F168" s="239"/>
      <c r="G168" s="239"/>
    </row>
    <row r="169" spans="5:7" ht="15">
      <c r="E169" s="239"/>
      <c r="F169" s="239"/>
      <c r="G169" s="239"/>
    </row>
    <row r="170" spans="5:7" ht="15">
      <c r="E170" s="239"/>
      <c r="F170" s="239"/>
      <c r="G170" s="239"/>
    </row>
    <row r="171" spans="5:7" ht="15">
      <c r="E171" s="239"/>
      <c r="F171" s="239"/>
      <c r="G171" s="239"/>
    </row>
    <row r="172" spans="5:7" ht="15">
      <c r="E172" s="239"/>
      <c r="F172" s="239"/>
      <c r="G172" s="239"/>
    </row>
    <row r="173" spans="5:7" ht="15">
      <c r="E173" s="239"/>
      <c r="F173" s="239"/>
      <c r="G173" s="239"/>
    </row>
    <row r="174" spans="5:7" ht="15">
      <c r="E174" s="239"/>
      <c r="F174" s="239"/>
      <c r="G174" s="239"/>
    </row>
    <row r="175" spans="5:7" ht="15">
      <c r="E175" s="239"/>
      <c r="F175" s="239"/>
      <c r="G175" s="239"/>
    </row>
    <row r="176" spans="5:7" ht="15">
      <c r="E176" s="239"/>
      <c r="F176" s="239"/>
      <c r="G176" s="239"/>
    </row>
    <row r="177" spans="5:7" ht="15">
      <c r="E177" s="239"/>
      <c r="F177" s="239"/>
      <c r="G177" s="239"/>
    </row>
    <row r="178" spans="5:7" ht="15">
      <c r="E178" s="239"/>
      <c r="F178" s="239"/>
      <c r="G178" s="239"/>
    </row>
    <row r="179" spans="5:7" ht="15">
      <c r="E179" s="239"/>
      <c r="F179" s="239"/>
      <c r="G179" s="239"/>
    </row>
    <row r="180" spans="5:7" ht="15">
      <c r="E180" s="239"/>
      <c r="F180" s="239"/>
      <c r="G180" s="239"/>
    </row>
    <row r="181" spans="5:7" ht="15">
      <c r="E181" s="239"/>
      <c r="F181" s="239"/>
      <c r="G181" s="239"/>
    </row>
    <row r="182" spans="5:7" ht="15">
      <c r="E182" s="239"/>
      <c r="F182" s="239"/>
      <c r="G182" s="239"/>
    </row>
    <row r="183" spans="5:7" ht="15">
      <c r="E183" s="239"/>
      <c r="F183" s="239"/>
      <c r="G183" s="239"/>
    </row>
    <row r="184" spans="5:7" ht="15">
      <c r="E184" s="239"/>
      <c r="F184" s="239"/>
      <c r="G184" s="239"/>
    </row>
    <row r="185" spans="5:7" ht="15">
      <c r="E185" s="239"/>
      <c r="F185" s="239"/>
      <c r="G185" s="239"/>
    </row>
    <row r="186" spans="5:7" ht="15">
      <c r="E186" s="239"/>
      <c r="F186" s="239"/>
      <c r="G186" s="239"/>
    </row>
    <row r="187" spans="5:7" ht="15">
      <c r="E187" s="239"/>
      <c r="F187" s="239"/>
      <c r="G187" s="239"/>
    </row>
    <row r="188" spans="5:7" ht="15">
      <c r="E188" s="239"/>
      <c r="F188" s="239"/>
      <c r="G188" s="239"/>
    </row>
    <row r="189" spans="5:7" ht="15">
      <c r="E189" s="239"/>
      <c r="F189" s="239"/>
      <c r="G189" s="239"/>
    </row>
    <row r="190" spans="5:7" ht="15">
      <c r="E190" s="239"/>
      <c r="F190" s="239"/>
      <c r="G190" s="239"/>
    </row>
    <row r="191" spans="5:7" ht="15">
      <c r="E191" s="239"/>
      <c r="F191" s="239"/>
      <c r="G191" s="239"/>
    </row>
    <row r="192" spans="5:7" ht="15">
      <c r="E192" s="239"/>
      <c r="F192" s="239"/>
      <c r="G192" s="239"/>
    </row>
    <row r="193" spans="5:7" ht="15">
      <c r="E193" s="239"/>
      <c r="F193" s="239"/>
      <c r="G193" s="239"/>
    </row>
    <row r="194" spans="5:7" ht="15">
      <c r="E194" s="239"/>
      <c r="F194" s="239"/>
      <c r="G194" s="239"/>
    </row>
    <row r="195" spans="5:7" ht="15">
      <c r="E195" s="239"/>
      <c r="F195" s="239"/>
      <c r="G195" s="239"/>
    </row>
    <row r="196" spans="5:7" ht="15">
      <c r="E196" s="239"/>
      <c r="F196" s="239"/>
      <c r="G196" s="239"/>
    </row>
    <row r="197" spans="5:7" ht="15">
      <c r="E197" s="239"/>
      <c r="F197" s="239"/>
      <c r="G197" s="239"/>
    </row>
    <row r="198" spans="5:7" ht="15">
      <c r="E198" s="239"/>
      <c r="F198" s="239"/>
      <c r="G198" s="239"/>
    </row>
    <row r="199" spans="5:7" ht="15">
      <c r="E199" s="239"/>
      <c r="F199" s="239"/>
      <c r="G199" s="239"/>
    </row>
    <row r="200" spans="5:7" ht="15">
      <c r="E200" s="239"/>
      <c r="F200" s="239"/>
      <c r="G200" s="239"/>
    </row>
    <row r="201" spans="5:7" ht="15">
      <c r="E201" s="239"/>
      <c r="F201" s="239"/>
      <c r="G201" s="239"/>
    </row>
    <row r="202" spans="5:7" ht="15">
      <c r="E202" s="239"/>
      <c r="F202" s="239"/>
      <c r="G202" s="239"/>
    </row>
    <row r="203" spans="5:7" ht="15">
      <c r="E203" s="239"/>
      <c r="F203" s="239"/>
      <c r="G203" s="239"/>
    </row>
    <row r="204" spans="5:7" ht="15">
      <c r="E204" s="239"/>
      <c r="F204" s="239"/>
      <c r="G204" s="239"/>
    </row>
    <row r="205" spans="5:7" ht="15">
      <c r="E205" s="239"/>
      <c r="F205" s="239"/>
      <c r="G205" s="239"/>
    </row>
    <row r="206" spans="5:7" ht="15">
      <c r="E206" s="239"/>
      <c r="F206" s="239"/>
      <c r="G206" s="239"/>
    </row>
    <row r="207" spans="5:7" ht="15">
      <c r="E207" s="239"/>
      <c r="F207" s="239"/>
      <c r="G207" s="239"/>
    </row>
    <row r="208" spans="5:7" ht="15">
      <c r="E208" s="239"/>
      <c r="F208" s="239"/>
      <c r="G208" s="239"/>
    </row>
    <row r="209" spans="5:7" ht="15">
      <c r="E209" s="239"/>
      <c r="F209" s="239"/>
      <c r="G209" s="239"/>
    </row>
    <row r="210" spans="5:7" ht="15">
      <c r="E210" s="239"/>
      <c r="F210" s="239"/>
      <c r="G210" s="239"/>
    </row>
    <row r="211" spans="5:7" ht="15">
      <c r="E211" s="239"/>
      <c r="F211" s="239"/>
      <c r="G211" s="239"/>
    </row>
    <row r="212" spans="5:7" ht="15">
      <c r="E212" s="239"/>
      <c r="F212" s="239"/>
      <c r="G212" s="239"/>
    </row>
    <row r="213" spans="5:7" ht="15">
      <c r="E213" s="239"/>
      <c r="F213" s="239"/>
      <c r="G213" s="239"/>
    </row>
    <row r="214" spans="5:7" ht="15">
      <c r="E214" s="239"/>
      <c r="F214" s="239"/>
      <c r="G214" s="239"/>
    </row>
    <row r="215" spans="5:7" ht="15">
      <c r="E215" s="239"/>
      <c r="F215" s="239"/>
      <c r="G215" s="239"/>
    </row>
    <row r="216" spans="5:7" ht="15">
      <c r="E216" s="239"/>
      <c r="F216" s="239"/>
      <c r="G216" s="239"/>
    </row>
    <row r="217" spans="5:7" ht="15">
      <c r="E217" s="239"/>
      <c r="F217" s="239"/>
      <c r="G217" s="239"/>
    </row>
    <row r="218" spans="5:7" ht="15">
      <c r="E218" s="239"/>
      <c r="F218" s="239"/>
      <c r="G218" s="239"/>
    </row>
    <row r="219" spans="5:7" ht="15">
      <c r="E219" s="239"/>
      <c r="F219" s="239"/>
      <c r="G219" s="239"/>
    </row>
    <row r="220" spans="5:7" ht="15">
      <c r="E220" s="239"/>
      <c r="F220" s="239"/>
      <c r="G220" s="239"/>
    </row>
    <row r="221" spans="5:7" ht="15">
      <c r="E221" s="239"/>
      <c r="F221" s="239"/>
      <c r="G221" s="239"/>
    </row>
    <row r="222" spans="5:7" ht="15">
      <c r="E222" s="239"/>
      <c r="F222" s="239"/>
      <c r="G222" s="239"/>
    </row>
    <row r="223" spans="5:7" ht="15">
      <c r="E223" s="239"/>
      <c r="F223" s="239"/>
      <c r="G223" s="239"/>
    </row>
    <row r="224" spans="5:7" ht="15">
      <c r="E224" s="239"/>
      <c r="F224" s="239"/>
      <c r="G224" s="239"/>
    </row>
    <row r="225" spans="5:7" ht="15">
      <c r="E225" s="239"/>
      <c r="F225" s="239"/>
      <c r="G225" s="239"/>
    </row>
    <row r="226" spans="5:7" ht="15">
      <c r="E226" s="239"/>
      <c r="F226" s="239"/>
      <c r="G226" s="239"/>
    </row>
    <row r="227" spans="5:7" ht="15">
      <c r="E227" s="239"/>
      <c r="F227" s="239"/>
      <c r="G227" s="239"/>
    </row>
    <row r="228" spans="5:7" ht="15">
      <c r="E228" s="239"/>
      <c r="F228" s="239"/>
      <c r="G228" s="239"/>
    </row>
    <row r="229" spans="5:7" ht="15">
      <c r="E229" s="239"/>
      <c r="F229" s="239"/>
      <c r="G229" s="239"/>
    </row>
    <row r="230" spans="5:7" ht="15">
      <c r="E230" s="239"/>
      <c r="F230" s="239"/>
      <c r="G230" s="239"/>
    </row>
    <row r="231" spans="5:7" ht="15">
      <c r="E231" s="239"/>
      <c r="F231" s="239"/>
      <c r="G231" s="239"/>
    </row>
    <row r="232" spans="5:7" ht="15">
      <c r="E232" s="239"/>
      <c r="F232" s="239"/>
      <c r="G232" s="239"/>
    </row>
    <row r="233" spans="5:7" ht="15">
      <c r="E233" s="239"/>
      <c r="F233" s="239"/>
      <c r="G233" s="239"/>
    </row>
    <row r="234" spans="5:7" ht="15">
      <c r="E234" s="239"/>
      <c r="F234" s="239"/>
      <c r="G234" s="239"/>
    </row>
    <row r="235" spans="5:7" ht="15">
      <c r="E235" s="239"/>
      <c r="F235" s="239"/>
      <c r="G235" s="239"/>
    </row>
    <row r="236" spans="5:7" ht="15">
      <c r="E236" s="239"/>
      <c r="F236" s="239"/>
      <c r="G236" s="239"/>
    </row>
    <row r="237" spans="5:7" ht="15">
      <c r="E237" s="239"/>
      <c r="F237" s="239"/>
      <c r="G237" s="239"/>
    </row>
    <row r="238" spans="5:7" ht="15">
      <c r="E238" s="239"/>
      <c r="F238" s="239"/>
      <c r="G238" s="239"/>
    </row>
    <row r="239" spans="5:7" ht="15">
      <c r="E239" s="239"/>
      <c r="F239" s="239"/>
      <c r="G239" s="239"/>
    </row>
    <row r="240" spans="5:7" ht="15">
      <c r="E240" s="239"/>
      <c r="F240" s="239"/>
      <c r="G240" s="239"/>
    </row>
    <row r="241" spans="5:7" ht="15">
      <c r="E241" s="239"/>
      <c r="F241" s="239"/>
      <c r="G241" s="239"/>
    </row>
    <row r="242" spans="5:7" ht="15">
      <c r="E242" s="239"/>
      <c r="F242" s="239"/>
      <c r="G242" s="239"/>
    </row>
    <row r="243" spans="5:7" ht="15">
      <c r="E243" s="239"/>
      <c r="F243" s="239"/>
      <c r="G243" s="239"/>
    </row>
    <row r="244" spans="5:7" ht="15">
      <c r="E244" s="239"/>
      <c r="F244" s="239"/>
      <c r="G244" s="239"/>
    </row>
    <row r="245" spans="5:7" ht="15">
      <c r="E245" s="239"/>
      <c r="F245" s="239"/>
      <c r="G245" s="239"/>
    </row>
    <row r="246" spans="5:7" ht="15">
      <c r="E246" s="239"/>
      <c r="F246" s="239"/>
      <c r="G246" s="239"/>
    </row>
    <row r="247" spans="5:7" ht="15">
      <c r="E247" s="239"/>
      <c r="F247" s="239"/>
      <c r="G247" s="239"/>
    </row>
    <row r="248" spans="5:7" ht="15">
      <c r="E248" s="239"/>
      <c r="F248" s="239"/>
      <c r="G248" s="239"/>
    </row>
    <row r="249" spans="5:7" ht="15">
      <c r="E249" s="239"/>
      <c r="F249" s="239"/>
      <c r="G249" s="239"/>
    </row>
    <row r="250" spans="5:7" ht="15">
      <c r="E250" s="239"/>
      <c r="F250" s="239"/>
      <c r="G250" s="239"/>
    </row>
    <row r="251" spans="5:7" ht="15">
      <c r="E251" s="239"/>
      <c r="F251" s="239"/>
      <c r="G251" s="239"/>
    </row>
    <row r="252" spans="5:7" ht="15">
      <c r="E252" s="239"/>
      <c r="F252" s="239"/>
      <c r="G252" s="239"/>
    </row>
    <row r="253" spans="5:7" ht="15">
      <c r="E253" s="239"/>
      <c r="F253" s="239"/>
      <c r="G253" s="239"/>
    </row>
    <row r="254" spans="5:7" ht="15">
      <c r="E254" s="239"/>
      <c r="F254" s="239"/>
      <c r="G254" s="239"/>
    </row>
    <row r="255" spans="5:7" ht="15">
      <c r="E255" s="239"/>
      <c r="F255" s="239"/>
      <c r="G255" s="239"/>
    </row>
    <row r="256" spans="5:7" ht="15">
      <c r="E256" s="239"/>
      <c r="F256" s="239"/>
      <c r="G256" s="239"/>
    </row>
    <row r="257" spans="5:7" ht="15">
      <c r="E257" s="239"/>
      <c r="F257" s="239"/>
      <c r="G257" s="239"/>
    </row>
    <row r="258" spans="5:7" ht="15">
      <c r="E258" s="239"/>
      <c r="F258" s="239"/>
      <c r="G258" s="239"/>
    </row>
    <row r="259" spans="5:7" ht="15">
      <c r="E259" s="239"/>
      <c r="F259" s="239"/>
      <c r="G259" s="239"/>
    </row>
    <row r="260" spans="5:7" ht="15">
      <c r="E260" s="239"/>
      <c r="F260" s="239"/>
      <c r="G260" s="239"/>
    </row>
    <row r="261" spans="5:7" ht="15">
      <c r="E261" s="239"/>
      <c r="F261" s="239"/>
      <c r="G261" s="239"/>
    </row>
    <row r="262" spans="5:7" ht="15">
      <c r="E262" s="239"/>
      <c r="F262" s="239"/>
      <c r="G262" s="239"/>
    </row>
    <row r="263" spans="5:7" ht="15">
      <c r="E263" s="239"/>
      <c r="F263" s="239"/>
      <c r="G263" s="239"/>
    </row>
    <row r="264" spans="5:7" ht="15">
      <c r="E264" s="239"/>
      <c r="F264" s="239"/>
      <c r="G264" s="239"/>
    </row>
    <row r="265" spans="5:7" ht="15">
      <c r="E265" s="239"/>
      <c r="F265" s="239"/>
      <c r="G265" s="239"/>
    </row>
    <row r="266" spans="5:7" ht="15">
      <c r="E266" s="239"/>
      <c r="F266" s="239"/>
      <c r="G266" s="239"/>
    </row>
    <row r="267" spans="5:7" ht="15">
      <c r="E267" s="239"/>
      <c r="F267" s="239"/>
      <c r="G267" s="239"/>
    </row>
    <row r="268" spans="5:7" ht="15">
      <c r="E268" s="239"/>
      <c r="F268" s="239"/>
      <c r="G268" s="239"/>
    </row>
    <row r="269" spans="5:7" ht="15">
      <c r="E269" s="239"/>
      <c r="F269" s="239"/>
      <c r="G269" s="239"/>
    </row>
    <row r="270" spans="5:7" ht="15">
      <c r="E270" s="239"/>
      <c r="F270" s="239"/>
      <c r="G270" s="239"/>
    </row>
    <row r="271" spans="5:7" ht="15">
      <c r="E271" s="239"/>
      <c r="F271" s="239"/>
      <c r="G271" s="239"/>
    </row>
    <row r="272" spans="5:7" ht="15">
      <c r="E272" s="239"/>
      <c r="F272" s="239"/>
      <c r="G272" s="239"/>
    </row>
    <row r="273" spans="5:7" ht="15">
      <c r="E273" s="239"/>
      <c r="F273" s="239"/>
      <c r="G273" s="239"/>
    </row>
    <row r="274" spans="5:7" ht="15">
      <c r="E274" s="239"/>
      <c r="F274" s="239"/>
      <c r="G274" s="239"/>
    </row>
    <row r="275" spans="5:7" ht="15">
      <c r="E275" s="239"/>
      <c r="F275" s="239"/>
      <c r="G275" s="239"/>
    </row>
    <row r="276" spans="5:7" ht="15">
      <c r="E276" s="239"/>
      <c r="F276" s="239"/>
      <c r="G276" s="239"/>
    </row>
    <row r="277" spans="5:7" ht="15">
      <c r="E277" s="239"/>
      <c r="F277" s="239"/>
      <c r="G277" s="239"/>
    </row>
    <row r="278" spans="5:7" ht="15">
      <c r="E278" s="239"/>
      <c r="F278" s="239"/>
      <c r="G278" s="239"/>
    </row>
    <row r="279" spans="5:7" ht="15">
      <c r="E279" s="239"/>
      <c r="F279" s="239"/>
      <c r="G279" s="239"/>
    </row>
    <row r="280" spans="5:7" ht="15">
      <c r="E280" s="239"/>
      <c r="F280" s="239"/>
      <c r="G280" s="239"/>
    </row>
    <row r="281" spans="5:7" ht="15">
      <c r="E281" s="239"/>
      <c r="F281" s="239"/>
      <c r="G281" s="239"/>
    </row>
    <row r="282" spans="5:7" ht="15">
      <c r="E282" s="239"/>
      <c r="F282" s="239"/>
      <c r="G282" s="239"/>
    </row>
    <row r="283" spans="5:7" ht="15">
      <c r="E283" s="239"/>
      <c r="F283" s="239"/>
      <c r="G283" s="239"/>
    </row>
    <row r="284" spans="5:7" ht="15">
      <c r="E284" s="239"/>
      <c r="F284" s="239"/>
      <c r="G284" s="239"/>
    </row>
    <row r="285" spans="5:7" ht="15">
      <c r="E285" s="239"/>
      <c r="F285" s="239"/>
      <c r="G285" s="239"/>
    </row>
    <row r="286" spans="5:7" ht="15">
      <c r="E286" s="239"/>
      <c r="F286" s="239"/>
      <c r="G286" s="239"/>
    </row>
    <row r="287" spans="5:7" ht="15">
      <c r="E287" s="239"/>
      <c r="F287" s="239"/>
      <c r="G287" s="239"/>
    </row>
    <row r="288" spans="5:7" ht="15">
      <c r="E288" s="239"/>
      <c r="F288" s="239"/>
      <c r="G288" s="239"/>
    </row>
    <row r="289" spans="5:7" ht="15">
      <c r="E289" s="239"/>
      <c r="F289" s="239"/>
      <c r="G289" s="239"/>
    </row>
    <row r="290" spans="5:7" ht="15">
      <c r="E290" s="239"/>
      <c r="F290" s="239"/>
      <c r="G290" s="239"/>
    </row>
    <row r="291" spans="5:7" ht="15">
      <c r="E291" s="239"/>
      <c r="F291" s="239"/>
      <c r="G291" s="239"/>
    </row>
    <row r="292" spans="5:7" ht="15">
      <c r="E292" s="239"/>
      <c r="F292" s="239"/>
      <c r="G292" s="239"/>
    </row>
    <row r="293" spans="5:7" ht="15">
      <c r="E293" s="239"/>
      <c r="F293" s="239"/>
      <c r="G293" s="239"/>
    </row>
    <row r="294" spans="5:7" ht="15">
      <c r="E294" s="239"/>
      <c r="F294" s="239"/>
      <c r="G294" s="239"/>
    </row>
    <row r="295" spans="5:7" ht="15">
      <c r="E295" s="239"/>
      <c r="F295" s="239"/>
      <c r="G295" s="239"/>
    </row>
    <row r="296" spans="5:7" ht="15">
      <c r="E296" s="239"/>
      <c r="F296" s="239"/>
      <c r="G296" s="239"/>
    </row>
    <row r="297" spans="5:7" ht="15">
      <c r="E297" s="239"/>
      <c r="F297" s="239"/>
      <c r="G297" s="239"/>
    </row>
    <row r="298" spans="5:7" ht="15">
      <c r="E298" s="239"/>
      <c r="F298" s="239"/>
      <c r="G298" s="239"/>
    </row>
    <row r="299" spans="5:7" ht="15">
      <c r="E299" s="239"/>
      <c r="F299" s="239"/>
      <c r="G299" s="239"/>
    </row>
    <row r="300" spans="5:7" ht="15">
      <c r="E300" s="239"/>
      <c r="F300" s="239"/>
      <c r="G300" s="239"/>
    </row>
    <row r="301" spans="5:7" ht="15">
      <c r="E301" s="239"/>
      <c r="F301" s="239"/>
      <c r="G301" s="239"/>
    </row>
    <row r="302" spans="5:7" ht="15">
      <c r="E302" s="239"/>
      <c r="F302" s="239"/>
      <c r="G302" s="239"/>
    </row>
    <row r="303" spans="5:7" ht="15">
      <c r="E303" s="239"/>
      <c r="F303" s="239"/>
      <c r="G303" s="239"/>
    </row>
    <row r="304" spans="5:7" ht="15">
      <c r="E304" s="239"/>
      <c r="F304" s="239"/>
      <c r="G304" s="239"/>
    </row>
    <row r="305" spans="5:7" ht="15">
      <c r="E305" s="239"/>
      <c r="F305" s="239"/>
      <c r="G305" s="239"/>
    </row>
    <row r="306" spans="5:7" ht="15">
      <c r="E306" s="239"/>
      <c r="F306" s="239"/>
      <c r="G306" s="239"/>
    </row>
    <row r="307" spans="5:7" ht="15">
      <c r="E307" s="239"/>
      <c r="F307" s="239"/>
      <c r="G307" s="239"/>
    </row>
    <row r="308" spans="5:7" ht="15">
      <c r="E308" s="239"/>
      <c r="F308" s="239"/>
      <c r="G308" s="239"/>
    </row>
    <row r="309" spans="5:7" ht="15">
      <c r="E309" s="239"/>
      <c r="F309" s="239"/>
      <c r="G309" s="239"/>
    </row>
    <row r="310" spans="5:7" ht="15">
      <c r="E310" s="239"/>
      <c r="F310" s="239"/>
      <c r="G310" s="239"/>
    </row>
  </sheetData>
  <sheetProtection/>
  <mergeCells count="31">
    <mergeCell ref="A55:A62"/>
    <mergeCell ref="B55:B62"/>
    <mergeCell ref="C55:C62"/>
    <mergeCell ref="A39:A46"/>
    <mergeCell ref="B39:B46"/>
    <mergeCell ref="C39:C46"/>
    <mergeCell ref="A47:A54"/>
    <mergeCell ref="B47:B54"/>
    <mergeCell ref="C47:C54"/>
    <mergeCell ref="A23:A30"/>
    <mergeCell ref="B23:B30"/>
    <mergeCell ref="C23:C30"/>
    <mergeCell ref="A31:A38"/>
    <mergeCell ref="B31:B38"/>
    <mergeCell ref="C31:C38"/>
    <mergeCell ref="A7:A14"/>
    <mergeCell ref="B7:B14"/>
    <mergeCell ref="C7:C14"/>
    <mergeCell ref="A15:A22"/>
    <mergeCell ref="B15:B22"/>
    <mergeCell ref="C15:C22"/>
    <mergeCell ref="A1:G1"/>
    <mergeCell ref="A3:G3"/>
    <mergeCell ref="A4:B5"/>
    <mergeCell ref="C4:C6"/>
    <mergeCell ref="D4:D6"/>
    <mergeCell ref="E4:F4"/>
    <mergeCell ref="G4:G6"/>
    <mergeCell ref="E5:E6"/>
    <mergeCell ref="F5:F6"/>
    <mergeCell ref="A2:G2"/>
  </mergeCells>
  <printOptions/>
  <pageMargins left="0.7086614173228347" right="0.7086614173228347" top="0.7480314960629921" bottom="0.7480314960629921" header="0.31496062992125984" footer="0.31496062992125984"/>
  <pageSetup fitToHeight="2" fitToWidth="2"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M88"/>
  <sheetViews>
    <sheetView view="pageBreakPreview" zoomScale="60" zoomScaleNormal="90" zoomScalePageLayoutView="110" workbookViewId="0" topLeftCell="A1">
      <selection activeCell="N7" sqref="N7"/>
    </sheetView>
  </sheetViews>
  <sheetFormatPr defaultColWidth="9.140625" defaultRowHeight="15"/>
  <cols>
    <col min="1" max="1" width="4.57421875" style="290" customWidth="1"/>
    <col min="2" max="2" width="3.57421875" style="290" customWidth="1"/>
    <col min="3" max="3" width="4.140625" style="290" customWidth="1"/>
    <col min="4" max="4" width="4.00390625" style="290" customWidth="1"/>
    <col min="5" max="5" width="52.00390625" style="301" customWidth="1"/>
    <col min="6" max="6" width="17.57421875" style="290" customWidth="1"/>
    <col min="7" max="7" width="13.57421875" style="290" customWidth="1"/>
    <col min="8" max="8" width="12.421875" style="290" customWidth="1"/>
    <col min="9" max="9" width="40.421875" style="302" customWidth="1"/>
    <col min="10" max="10" width="80.57421875" style="303" customWidth="1"/>
    <col min="11" max="11" width="19.28125" style="290" customWidth="1"/>
  </cols>
  <sheetData>
    <row r="1" spans="1:11" s="41" customFormat="1" ht="30.75" customHeight="1">
      <c r="A1" s="38"/>
      <c r="B1" s="38"/>
      <c r="C1" s="38"/>
      <c r="D1" s="39"/>
      <c r="E1" s="40"/>
      <c r="F1" s="38"/>
      <c r="G1" s="38"/>
      <c r="H1" s="38"/>
      <c r="I1" s="38"/>
      <c r="J1" s="658"/>
      <c r="K1" s="658"/>
    </row>
    <row r="2" spans="1:11" s="41" customFormat="1" ht="36.75" customHeight="1">
      <c r="A2" s="659" t="s">
        <v>502</v>
      </c>
      <c r="B2" s="660"/>
      <c r="C2" s="660"/>
      <c r="D2" s="660"/>
      <c r="E2" s="660"/>
      <c r="F2" s="660"/>
      <c r="G2" s="660"/>
      <c r="H2" s="660"/>
      <c r="I2" s="660"/>
      <c r="J2" s="660"/>
      <c r="K2" s="660"/>
    </row>
    <row r="3" spans="1:13" s="42" customFormat="1" ht="20.25" customHeight="1">
      <c r="A3" s="659" t="s">
        <v>169</v>
      </c>
      <c r="B3" s="660"/>
      <c r="C3" s="660"/>
      <c r="D3" s="660"/>
      <c r="E3" s="660"/>
      <c r="F3" s="660"/>
      <c r="G3" s="660"/>
      <c r="H3" s="660"/>
      <c r="I3" s="660"/>
      <c r="J3" s="660"/>
      <c r="K3" s="660"/>
      <c r="L3" s="43"/>
      <c r="M3" s="43"/>
    </row>
    <row r="4" spans="1:11" s="50" customFormat="1" ht="66" customHeight="1">
      <c r="A4" s="661" t="s">
        <v>8</v>
      </c>
      <c r="B4" s="662"/>
      <c r="C4" s="662"/>
      <c r="D4" s="663"/>
      <c r="E4" s="664" t="s">
        <v>14</v>
      </c>
      <c r="F4" s="666" t="s">
        <v>399</v>
      </c>
      <c r="G4" s="666" t="s">
        <v>37</v>
      </c>
      <c r="H4" s="666" t="s">
        <v>38</v>
      </c>
      <c r="I4" s="666" t="s">
        <v>5</v>
      </c>
      <c r="J4" s="666" t="s">
        <v>33</v>
      </c>
      <c r="K4" s="672" t="s">
        <v>34</v>
      </c>
    </row>
    <row r="5" spans="1:11" ht="41.25" customHeight="1">
      <c r="A5" s="250" t="s">
        <v>13</v>
      </c>
      <c r="B5" s="250" t="s">
        <v>9</v>
      </c>
      <c r="C5" s="250" t="s">
        <v>10</v>
      </c>
      <c r="D5" s="250" t="s">
        <v>11</v>
      </c>
      <c r="E5" s="665"/>
      <c r="F5" s="667"/>
      <c r="G5" s="667"/>
      <c r="H5" s="667"/>
      <c r="I5" s="667"/>
      <c r="J5" s="667"/>
      <c r="K5" s="673"/>
    </row>
    <row r="6" spans="1:11" s="44" customFormat="1" ht="24" customHeight="1">
      <c r="A6" s="251" t="s">
        <v>19</v>
      </c>
      <c r="B6" s="251" t="s">
        <v>7</v>
      </c>
      <c r="C6" s="251"/>
      <c r="D6" s="251"/>
      <c r="E6" s="652" t="s">
        <v>101</v>
      </c>
      <c r="F6" s="653"/>
      <c r="G6" s="654"/>
      <c r="H6" s="252"/>
      <c r="I6" s="253"/>
      <c r="J6" s="458"/>
      <c r="K6" s="251"/>
    </row>
    <row r="7" spans="1:13" ht="193.5" customHeight="1">
      <c r="A7" s="255" t="s">
        <v>19</v>
      </c>
      <c r="B7" s="255" t="s">
        <v>7</v>
      </c>
      <c r="C7" s="255" t="s">
        <v>19</v>
      </c>
      <c r="D7" s="250">
        <v>1</v>
      </c>
      <c r="E7" s="256" t="s">
        <v>217</v>
      </c>
      <c r="F7" s="250" t="s">
        <v>151</v>
      </c>
      <c r="G7" s="250">
        <v>2023</v>
      </c>
      <c r="H7" s="250">
        <v>2023</v>
      </c>
      <c r="I7" s="256" t="s">
        <v>218</v>
      </c>
      <c r="J7" s="256" t="s">
        <v>551</v>
      </c>
      <c r="K7" s="255"/>
      <c r="L7" s="450"/>
      <c r="M7" s="451"/>
    </row>
    <row r="8" spans="1:11" ht="156.75" customHeight="1">
      <c r="A8" s="255" t="s">
        <v>19</v>
      </c>
      <c r="B8" s="255" t="s">
        <v>7</v>
      </c>
      <c r="C8" s="255" t="s">
        <v>19</v>
      </c>
      <c r="D8" s="255" t="s">
        <v>6</v>
      </c>
      <c r="E8" s="256" t="s">
        <v>172</v>
      </c>
      <c r="F8" s="250" t="s">
        <v>151</v>
      </c>
      <c r="G8" s="250">
        <v>2023</v>
      </c>
      <c r="H8" s="250">
        <v>2023</v>
      </c>
      <c r="I8" s="256" t="s">
        <v>219</v>
      </c>
      <c r="J8" s="256" t="s">
        <v>534</v>
      </c>
      <c r="K8" s="255"/>
    </row>
    <row r="9" spans="1:11" s="33" customFormat="1" ht="408.75" customHeight="1">
      <c r="A9" s="255" t="s">
        <v>19</v>
      </c>
      <c r="B9" s="255" t="s">
        <v>7</v>
      </c>
      <c r="C9" s="255" t="s">
        <v>19</v>
      </c>
      <c r="D9" s="255" t="s">
        <v>54</v>
      </c>
      <c r="E9" s="256" t="s">
        <v>220</v>
      </c>
      <c r="F9" s="250" t="s">
        <v>151</v>
      </c>
      <c r="G9" s="250">
        <v>2023</v>
      </c>
      <c r="H9" s="250">
        <v>2023</v>
      </c>
      <c r="I9" s="256" t="s">
        <v>221</v>
      </c>
      <c r="J9" s="256" t="s">
        <v>548</v>
      </c>
      <c r="K9" s="255"/>
    </row>
    <row r="10" spans="1:11" ht="63.75" customHeight="1">
      <c r="A10" s="257" t="s">
        <v>19</v>
      </c>
      <c r="B10" s="257" t="s">
        <v>7</v>
      </c>
      <c r="C10" s="257" t="s">
        <v>19</v>
      </c>
      <c r="D10" s="257" t="s">
        <v>56</v>
      </c>
      <c r="E10" s="258" t="s">
        <v>435</v>
      </c>
      <c r="F10" s="259" t="s">
        <v>151</v>
      </c>
      <c r="G10" s="250">
        <v>2023</v>
      </c>
      <c r="H10" s="250">
        <v>2023</v>
      </c>
      <c r="I10" s="258" t="s">
        <v>385</v>
      </c>
      <c r="J10" s="256" t="s">
        <v>535</v>
      </c>
      <c r="K10" s="260"/>
    </row>
    <row r="11" spans="1:11" s="33" customFormat="1" ht="102" customHeight="1">
      <c r="A11" s="255" t="s">
        <v>19</v>
      </c>
      <c r="B11" s="255" t="s">
        <v>7</v>
      </c>
      <c r="C11" s="272" t="s">
        <v>19</v>
      </c>
      <c r="D11" s="255" t="s">
        <v>61</v>
      </c>
      <c r="E11" s="256" t="s">
        <v>188</v>
      </c>
      <c r="F11" s="250" t="s">
        <v>151</v>
      </c>
      <c r="G11" s="250">
        <v>2023</v>
      </c>
      <c r="H11" s="250">
        <v>2023</v>
      </c>
      <c r="I11" s="256" t="s">
        <v>386</v>
      </c>
      <c r="J11" s="261" t="s">
        <v>536</v>
      </c>
      <c r="K11" s="459"/>
    </row>
    <row r="12" spans="1:11" s="33" customFormat="1" ht="89.25" customHeight="1">
      <c r="A12" s="255" t="s">
        <v>19</v>
      </c>
      <c r="B12" s="255" t="s">
        <v>7</v>
      </c>
      <c r="C12" s="272" t="s">
        <v>19</v>
      </c>
      <c r="D12" s="255" t="s">
        <v>63</v>
      </c>
      <c r="E12" s="256" t="s">
        <v>387</v>
      </c>
      <c r="F12" s="250" t="s">
        <v>151</v>
      </c>
      <c r="G12" s="250">
        <v>2023</v>
      </c>
      <c r="H12" s="250">
        <v>2023</v>
      </c>
      <c r="I12" s="256" t="s">
        <v>388</v>
      </c>
      <c r="J12" s="261" t="s">
        <v>537</v>
      </c>
      <c r="K12" s="459"/>
    </row>
    <row r="13" spans="1:11" s="33" customFormat="1" ht="79.5" customHeight="1">
      <c r="A13" s="255" t="s">
        <v>19</v>
      </c>
      <c r="B13" s="255" t="s">
        <v>7</v>
      </c>
      <c r="C13" s="272" t="s">
        <v>19</v>
      </c>
      <c r="D13" s="255" t="s">
        <v>64</v>
      </c>
      <c r="E13" s="256" t="s">
        <v>412</v>
      </c>
      <c r="F13" s="250" t="s">
        <v>151</v>
      </c>
      <c r="G13" s="250">
        <v>2023</v>
      </c>
      <c r="H13" s="250">
        <v>2023</v>
      </c>
      <c r="I13" s="256"/>
      <c r="J13" s="261" t="s">
        <v>538</v>
      </c>
      <c r="K13" s="459"/>
    </row>
    <row r="14" spans="1:11" s="33" customFormat="1" ht="177.75" customHeight="1">
      <c r="A14" s="255" t="s">
        <v>19</v>
      </c>
      <c r="B14" s="255" t="s">
        <v>7</v>
      </c>
      <c r="C14" s="255" t="s">
        <v>12</v>
      </c>
      <c r="D14" s="255" t="s">
        <v>7</v>
      </c>
      <c r="E14" s="256" t="s">
        <v>57</v>
      </c>
      <c r="F14" s="250" t="s">
        <v>151</v>
      </c>
      <c r="G14" s="250">
        <v>2023</v>
      </c>
      <c r="H14" s="250">
        <v>2023</v>
      </c>
      <c r="I14" s="256" t="s">
        <v>222</v>
      </c>
      <c r="J14" s="256" t="s">
        <v>539</v>
      </c>
      <c r="K14" s="255"/>
    </row>
    <row r="15" spans="1:11" s="33" customFormat="1" ht="257.25" customHeight="1">
      <c r="A15" s="255" t="s">
        <v>19</v>
      </c>
      <c r="B15" s="255" t="s">
        <v>7</v>
      </c>
      <c r="C15" s="255" t="s">
        <v>12</v>
      </c>
      <c r="D15" s="255" t="s">
        <v>6</v>
      </c>
      <c r="E15" s="256" t="s">
        <v>223</v>
      </c>
      <c r="F15" s="250" t="s">
        <v>151</v>
      </c>
      <c r="G15" s="250">
        <v>2023</v>
      </c>
      <c r="H15" s="250">
        <v>2023</v>
      </c>
      <c r="I15" s="256" t="s">
        <v>224</v>
      </c>
      <c r="J15" s="256" t="s">
        <v>540</v>
      </c>
      <c r="K15" s="255"/>
    </row>
    <row r="16" spans="1:11" s="33" customFormat="1" ht="217.5" customHeight="1">
      <c r="A16" s="255" t="s">
        <v>19</v>
      </c>
      <c r="B16" s="255" t="s">
        <v>7</v>
      </c>
      <c r="C16" s="255" t="s">
        <v>12</v>
      </c>
      <c r="D16" s="255" t="s">
        <v>54</v>
      </c>
      <c r="E16" s="256" t="s">
        <v>177</v>
      </c>
      <c r="F16" s="250" t="s">
        <v>151</v>
      </c>
      <c r="G16" s="250">
        <v>2023</v>
      </c>
      <c r="H16" s="250">
        <v>2023</v>
      </c>
      <c r="I16" s="256" t="s">
        <v>225</v>
      </c>
      <c r="J16" s="256" t="s">
        <v>541</v>
      </c>
      <c r="K16" s="255"/>
    </row>
    <row r="17" spans="1:11" s="33" customFormat="1" ht="268.5" customHeight="1">
      <c r="A17" s="255" t="s">
        <v>19</v>
      </c>
      <c r="B17" s="255" t="s">
        <v>7</v>
      </c>
      <c r="C17" s="255" t="s">
        <v>12</v>
      </c>
      <c r="D17" s="255" t="s">
        <v>56</v>
      </c>
      <c r="E17" s="256" t="s">
        <v>531</v>
      </c>
      <c r="F17" s="250"/>
      <c r="G17" s="250"/>
      <c r="H17" s="250"/>
      <c r="I17" s="256" t="s">
        <v>532</v>
      </c>
      <c r="J17" s="256" t="s">
        <v>533</v>
      </c>
      <c r="K17" s="295"/>
    </row>
    <row r="18" spans="1:11" s="33" customFormat="1" ht="190.5" customHeight="1">
      <c r="A18" s="262" t="s">
        <v>19</v>
      </c>
      <c r="B18" s="262" t="s">
        <v>7</v>
      </c>
      <c r="C18" s="262" t="s">
        <v>69</v>
      </c>
      <c r="D18" s="262"/>
      <c r="E18" s="265" t="s">
        <v>226</v>
      </c>
      <c r="F18" s="264" t="s">
        <v>151</v>
      </c>
      <c r="G18" s="250">
        <v>2023</v>
      </c>
      <c r="H18" s="250">
        <v>2023</v>
      </c>
      <c r="I18" s="460" t="s">
        <v>227</v>
      </c>
      <c r="J18" s="461" t="s">
        <v>257</v>
      </c>
      <c r="K18" s="295"/>
    </row>
    <row r="19" spans="1:11" s="33" customFormat="1" ht="97.5" customHeight="1">
      <c r="A19" s="262" t="s">
        <v>19</v>
      </c>
      <c r="B19" s="262" t="s">
        <v>7</v>
      </c>
      <c r="C19" s="262" t="s">
        <v>59</v>
      </c>
      <c r="D19" s="255"/>
      <c r="E19" s="256" t="s">
        <v>281</v>
      </c>
      <c r="F19" s="250" t="s">
        <v>153</v>
      </c>
      <c r="G19" s="250">
        <v>2023</v>
      </c>
      <c r="H19" s="250">
        <v>2023</v>
      </c>
      <c r="I19" s="256" t="s">
        <v>228</v>
      </c>
      <c r="J19" s="461" t="s">
        <v>257</v>
      </c>
      <c r="K19" s="262"/>
    </row>
    <row r="20" spans="1:11" s="33" customFormat="1" ht="160.5" customHeight="1">
      <c r="A20" s="262" t="s">
        <v>19</v>
      </c>
      <c r="B20" s="262" t="s">
        <v>7</v>
      </c>
      <c r="C20" s="262" t="s">
        <v>66</v>
      </c>
      <c r="D20" s="255"/>
      <c r="E20" s="265" t="s">
        <v>195</v>
      </c>
      <c r="F20" s="264" t="s">
        <v>151</v>
      </c>
      <c r="G20" s="250">
        <v>2023</v>
      </c>
      <c r="H20" s="250">
        <v>2023</v>
      </c>
      <c r="I20" s="265" t="s">
        <v>552</v>
      </c>
      <c r="J20" s="461" t="s">
        <v>257</v>
      </c>
      <c r="K20" s="262"/>
    </row>
    <row r="21" spans="1:11" ht="30" customHeight="1">
      <c r="A21" s="266"/>
      <c r="B21" s="266"/>
      <c r="C21" s="266"/>
      <c r="D21" s="266"/>
      <c r="E21" s="267" t="s">
        <v>312</v>
      </c>
      <c r="F21" s="268"/>
      <c r="G21" s="269"/>
      <c r="H21" s="270"/>
      <c r="I21" s="263" t="s">
        <v>310</v>
      </c>
      <c r="J21" s="265"/>
      <c r="K21" s="271"/>
    </row>
    <row r="22" spans="1:11" s="45" customFormat="1" ht="15.75" customHeight="1">
      <c r="A22" s="251" t="s">
        <v>19</v>
      </c>
      <c r="B22" s="251" t="s">
        <v>6</v>
      </c>
      <c r="C22" s="251"/>
      <c r="D22" s="251"/>
      <c r="E22" s="652" t="s">
        <v>102</v>
      </c>
      <c r="F22" s="653"/>
      <c r="G22" s="654"/>
      <c r="H22" s="252"/>
      <c r="I22" s="253"/>
      <c r="J22" s="253"/>
      <c r="K22" s="251"/>
    </row>
    <row r="23" spans="1:11" s="33" customFormat="1" ht="156" customHeight="1">
      <c r="A23" s="255" t="s">
        <v>19</v>
      </c>
      <c r="B23" s="255" t="s">
        <v>6</v>
      </c>
      <c r="C23" s="255" t="s">
        <v>19</v>
      </c>
      <c r="D23" s="255" t="s">
        <v>7</v>
      </c>
      <c r="E23" s="256" t="s">
        <v>178</v>
      </c>
      <c r="F23" s="250" t="s">
        <v>151</v>
      </c>
      <c r="G23" s="250">
        <v>2023</v>
      </c>
      <c r="H23" s="250">
        <v>2023</v>
      </c>
      <c r="I23" s="265"/>
      <c r="J23" s="674" t="s">
        <v>504</v>
      </c>
      <c r="K23" s="262"/>
    </row>
    <row r="24" spans="1:11" s="33" customFormat="1" ht="59.25" customHeight="1">
      <c r="A24" s="255" t="s">
        <v>19</v>
      </c>
      <c r="B24" s="255" t="s">
        <v>6</v>
      </c>
      <c r="C24" s="255" t="s">
        <v>19</v>
      </c>
      <c r="D24" s="255" t="s">
        <v>6</v>
      </c>
      <c r="E24" s="256" t="s">
        <v>55</v>
      </c>
      <c r="F24" s="250" t="s">
        <v>151</v>
      </c>
      <c r="G24" s="250">
        <v>2023</v>
      </c>
      <c r="H24" s="250">
        <v>2023</v>
      </c>
      <c r="I24" s="265"/>
      <c r="J24" s="675"/>
      <c r="K24" s="262"/>
    </row>
    <row r="25" spans="1:11" s="33" customFormat="1" ht="58.5" customHeight="1">
      <c r="A25" s="255" t="s">
        <v>19</v>
      </c>
      <c r="B25" s="255" t="s">
        <v>6</v>
      </c>
      <c r="C25" s="255" t="s">
        <v>19</v>
      </c>
      <c r="D25" s="255" t="s">
        <v>54</v>
      </c>
      <c r="E25" s="256" t="s">
        <v>436</v>
      </c>
      <c r="F25" s="250" t="s">
        <v>151</v>
      </c>
      <c r="G25" s="250">
        <v>2023</v>
      </c>
      <c r="H25" s="250">
        <v>2023</v>
      </c>
      <c r="I25" s="265"/>
      <c r="J25" s="676"/>
      <c r="K25" s="262"/>
    </row>
    <row r="26" spans="1:11" s="33" customFormat="1" ht="95.25" customHeight="1">
      <c r="A26" s="255" t="s">
        <v>19</v>
      </c>
      <c r="B26" s="255" t="s">
        <v>6</v>
      </c>
      <c r="C26" s="255" t="s">
        <v>19</v>
      </c>
      <c r="D26" s="255" t="s">
        <v>56</v>
      </c>
      <c r="E26" s="256" t="s">
        <v>437</v>
      </c>
      <c r="F26" s="250" t="s">
        <v>151</v>
      </c>
      <c r="G26" s="250">
        <v>2023</v>
      </c>
      <c r="H26" s="250">
        <v>2023</v>
      </c>
      <c r="I26" s="265"/>
      <c r="J26" s="256" t="s">
        <v>257</v>
      </c>
      <c r="K26" s="262"/>
    </row>
    <row r="27" spans="1:11" s="33" customFormat="1" ht="194.25" customHeight="1">
      <c r="A27" s="255" t="s">
        <v>19</v>
      </c>
      <c r="B27" s="255" t="s">
        <v>6</v>
      </c>
      <c r="C27" s="272" t="s">
        <v>19</v>
      </c>
      <c r="D27" s="255" t="s">
        <v>61</v>
      </c>
      <c r="E27" s="256" t="s">
        <v>438</v>
      </c>
      <c r="F27" s="250" t="s">
        <v>151</v>
      </c>
      <c r="G27" s="250">
        <v>2023</v>
      </c>
      <c r="H27" s="250">
        <v>2023</v>
      </c>
      <c r="I27" s="256" t="s">
        <v>229</v>
      </c>
      <c r="J27" s="256" t="s">
        <v>553</v>
      </c>
      <c r="K27" s="255"/>
    </row>
    <row r="28" spans="1:11" s="33" customFormat="1" ht="136.5" customHeight="1">
      <c r="A28" s="255" t="s">
        <v>19</v>
      </c>
      <c r="B28" s="255" t="s">
        <v>6</v>
      </c>
      <c r="C28" s="272" t="s">
        <v>19</v>
      </c>
      <c r="D28" s="255" t="s">
        <v>63</v>
      </c>
      <c r="E28" s="256" t="s">
        <v>188</v>
      </c>
      <c r="F28" s="250" t="s">
        <v>151</v>
      </c>
      <c r="G28" s="250">
        <v>2023</v>
      </c>
      <c r="H28" s="250">
        <v>2023</v>
      </c>
      <c r="I28" s="256" t="s">
        <v>230</v>
      </c>
      <c r="J28" s="256" t="s">
        <v>505</v>
      </c>
      <c r="K28" s="255"/>
    </row>
    <row r="29" spans="1:11" s="33" customFormat="1" ht="196.5" customHeight="1">
      <c r="A29" s="255" t="s">
        <v>19</v>
      </c>
      <c r="B29" s="255" t="s">
        <v>6</v>
      </c>
      <c r="C29" s="272" t="s">
        <v>19</v>
      </c>
      <c r="D29" s="255" t="s">
        <v>64</v>
      </c>
      <c r="E29" s="256" t="s">
        <v>375</v>
      </c>
      <c r="F29" s="250" t="s">
        <v>151</v>
      </c>
      <c r="G29" s="250">
        <v>2023</v>
      </c>
      <c r="H29" s="250">
        <v>2023</v>
      </c>
      <c r="I29" s="256"/>
      <c r="J29" s="256" t="s">
        <v>506</v>
      </c>
      <c r="K29" s="255"/>
    </row>
    <row r="30" spans="1:11" s="33" customFormat="1" ht="81" customHeight="1">
      <c r="A30" s="255" t="s">
        <v>19</v>
      </c>
      <c r="B30" s="255" t="s">
        <v>6</v>
      </c>
      <c r="C30" s="272" t="s">
        <v>19</v>
      </c>
      <c r="D30" s="255" t="s">
        <v>65</v>
      </c>
      <c r="E30" s="250" t="s">
        <v>416</v>
      </c>
      <c r="F30" s="250" t="s">
        <v>151</v>
      </c>
      <c r="G30" s="250">
        <v>2023</v>
      </c>
      <c r="H30" s="250">
        <v>2023</v>
      </c>
      <c r="I30" s="256"/>
      <c r="J30" s="256" t="s">
        <v>507</v>
      </c>
      <c r="K30" s="255"/>
    </row>
    <row r="31" spans="1:11" s="33" customFormat="1" ht="94.5" customHeight="1">
      <c r="A31" s="255" t="s">
        <v>12</v>
      </c>
      <c r="B31" s="255" t="s">
        <v>6</v>
      </c>
      <c r="C31" s="272" t="s">
        <v>19</v>
      </c>
      <c r="D31" s="255" t="s">
        <v>418</v>
      </c>
      <c r="E31" s="250" t="s">
        <v>492</v>
      </c>
      <c r="F31" s="250" t="s">
        <v>151</v>
      </c>
      <c r="G31" s="250">
        <v>2023</v>
      </c>
      <c r="H31" s="250">
        <v>2023</v>
      </c>
      <c r="I31" s="256"/>
      <c r="J31" s="256" t="s">
        <v>508</v>
      </c>
      <c r="K31" s="255"/>
    </row>
    <row r="32" spans="1:11" s="33" customFormat="1" ht="138.75" customHeight="1">
      <c r="A32" s="262" t="s">
        <v>19</v>
      </c>
      <c r="B32" s="262" t="s">
        <v>6</v>
      </c>
      <c r="C32" s="262" t="s">
        <v>59</v>
      </c>
      <c r="D32" s="255"/>
      <c r="E32" s="265" t="s">
        <v>441</v>
      </c>
      <c r="F32" s="264" t="s">
        <v>151</v>
      </c>
      <c r="G32" s="250">
        <v>2023</v>
      </c>
      <c r="H32" s="250">
        <v>2023</v>
      </c>
      <c r="I32" s="256" t="s">
        <v>231</v>
      </c>
      <c r="J32" s="256" t="s">
        <v>549</v>
      </c>
      <c r="K32" s="255"/>
    </row>
    <row r="33" spans="1:11" s="33" customFormat="1" ht="125.25" customHeight="1">
      <c r="A33" s="262" t="s">
        <v>19</v>
      </c>
      <c r="B33" s="262" t="s">
        <v>6</v>
      </c>
      <c r="C33" s="262" t="s">
        <v>59</v>
      </c>
      <c r="D33" s="255" t="s">
        <v>19</v>
      </c>
      <c r="E33" s="256" t="s">
        <v>577</v>
      </c>
      <c r="F33" s="264" t="s">
        <v>151</v>
      </c>
      <c r="G33" s="250">
        <v>2023</v>
      </c>
      <c r="H33" s="250">
        <v>2023</v>
      </c>
      <c r="I33" s="256" t="s">
        <v>578</v>
      </c>
      <c r="J33" s="476" t="s">
        <v>579</v>
      </c>
      <c r="K33" s="255"/>
    </row>
    <row r="34" spans="1:11" s="33" customFormat="1" ht="101.25" customHeight="1">
      <c r="A34" s="262" t="s">
        <v>19</v>
      </c>
      <c r="B34" s="262" t="s">
        <v>6</v>
      </c>
      <c r="C34" s="262" t="s">
        <v>59</v>
      </c>
      <c r="D34" s="255" t="s">
        <v>12</v>
      </c>
      <c r="E34" s="256" t="s">
        <v>567</v>
      </c>
      <c r="F34" s="264" t="s">
        <v>151</v>
      </c>
      <c r="G34" s="250">
        <v>2023</v>
      </c>
      <c r="H34" s="250">
        <v>2023</v>
      </c>
      <c r="I34" s="256"/>
      <c r="J34" s="256" t="s">
        <v>549</v>
      </c>
      <c r="K34" s="262"/>
    </row>
    <row r="35" spans="1:11" s="33" customFormat="1" ht="99.75" customHeight="1">
      <c r="A35" s="262" t="s">
        <v>19</v>
      </c>
      <c r="B35" s="262" t="s">
        <v>6</v>
      </c>
      <c r="C35" s="262" t="s">
        <v>66</v>
      </c>
      <c r="D35" s="255"/>
      <c r="E35" s="265" t="s">
        <v>439</v>
      </c>
      <c r="F35" s="264" t="s">
        <v>151</v>
      </c>
      <c r="G35" s="250">
        <v>2023</v>
      </c>
      <c r="H35" s="250">
        <v>2023</v>
      </c>
      <c r="I35" s="256" t="s">
        <v>456</v>
      </c>
      <c r="J35" s="256" t="s">
        <v>257</v>
      </c>
      <c r="K35" s="262"/>
    </row>
    <row r="36" spans="1:11" s="33" customFormat="1" ht="132.75" customHeight="1">
      <c r="A36" s="262" t="s">
        <v>19</v>
      </c>
      <c r="B36" s="262" t="s">
        <v>6</v>
      </c>
      <c r="C36" s="262" t="s">
        <v>75</v>
      </c>
      <c r="D36" s="255"/>
      <c r="E36" s="265" t="s">
        <v>440</v>
      </c>
      <c r="F36" s="264" t="s">
        <v>151</v>
      </c>
      <c r="G36" s="250">
        <v>2023</v>
      </c>
      <c r="H36" s="250">
        <v>2023</v>
      </c>
      <c r="I36" s="256" t="s">
        <v>232</v>
      </c>
      <c r="J36" s="256" t="s">
        <v>554</v>
      </c>
      <c r="K36" s="262"/>
    </row>
    <row r="37" spans="1:11" s="33" customFormat="1" ht="216.75" customHeight="1">
      <c r="A37" s="262" t="s">
        <v>19</v>
      </c>
      <c r="B37" s="262" t="s">
        <v>6</v>
      </c>
      <c r="C37" s="262" t="s">
        <v>52</v>
      </c>
      <c r="D37" s="255"/>
      <c r="E37" s="265" t="s">
        <v>198</v>
      </c>
      <c r="F37" s="264" t="s">
        <v>151</v>
      </c>
      <c r="G37" s="250">
        <v>2023</v>
      </c>
      <c r="H37" s="250">
        <v>2023</v>
      </c>
      <c r="I37" s="256" t="s">
        <v>381</v>
      </c>
      <c r="J37" s="256" t="s">
        <v>555</v>
      </c>
      <c r="K37" s="262"/>
    </row>
    <row r="38" spans="1:11" ht="21" customHeight="1">
      <c r="A38" s="266"/>
      <c r="B38" s="266"/>
      <c r="C38" s="266"/>
      <c r="D38" s="266"/>
      <c r="E38" s="267" t="s">
        <v>450</v>
      </c>
      <c r="F38" s="268"/>
      <c r="G38" s="269"/>
      <c r="H38" s="270"/>
      <c r="I38" s="267" t="s">
        <v>311</v>
      </c>
      <c r="J38" s="436"/>
      <c r="K38" s="271"/>
    </row>
    <row r="39" spans="1:11" s="33" customFormat="1" ht="39" customHeight="1">
      <c r="A39" s="262" t="s">
        <v>19</v>
      </c>
      <c r="B39" s="251" t="s">
        <v>54</v>
      </c>
      <c r="C39" s="251"/>
      <c r="D39" s="274"/>
      <c r="E39" s="668" t="s">
        <v>322</v>
      </c>
      <c r="F39" s="669"/>
      <c r="G39" s="669"/>
      <c r="H39" s="670"/>
      <c r="I39" s="671"/>
      <c r="J39" s="458"/>
      <c r="K39" s="274"/>
    </row>
    <row r="40" spans="1:11" s="33" customFormat="1" ht="274.5" customHeight="1">
      <c r="A40" s="255" t="s">
        <v>19</v>
      </c>
      <c r="B40" s="255" t="s">
        <v>54</v>
      </c>
      <c r="C40" s="255" t="s">
        <v>19</v>
      </c>
      <c r="D40" s="255" t="s">
        <v>7</v>
      </c>
      <c r="E40" s="256" t="s">
        <v>376</v>
      </c>
      <c r="F40" s="250" t="s">
        <v>155</v>
      </c>
      <c r="G40" s="250">
        <v>2023</v>
      </c>
      <c r="H40" s="250">
        <v>2023</v>
      </c>
      <c r="I40" s="256" t="s">
        <v>452</v>
      </c>
      <c r="J40" s="281" t="s">
        <v>556</v>
      </c>
      <c r="K40" s="255"/>
    </row>
    <row r="41" spans="1:11" s="33" customFormat="1" ht="159.75" customHeight="1">
      <c r="A41" s="255" t="s">
        <v>19</v>
      </c>
      <c r="B41" s="255" t="s">
        <v>54</v>
      </c>
      <c r="C41" s="255" t="s">
        <v>19</v>
      </c>
      <c r="D41" s="255" t="s">
        <v>54</v>
      </c>
      <c r="E41" s="256" t="s">
        <v>396</v>
      </c>
      <c r="F41" s="250" t="s">
        <v>155</v>
      </c>
      <c r="G41" s="250">
        <v>2023</v>
      </c>
      <c r="H41" s="250">
        <v>2023</v>
      </c>
      <c r="I41" s="256" t="s">
        <v>233</v>
      </c>
      <c r="J41" s="256" t="s">
        <v>558</v>
      </c>
      <c r="K41" s="255"/>
    </row>
    <row r="42" spans="1:11" s="33" customFormat="1" ht="196.5" customHeight="1">
      <c r="A42" s="255" t="s">
        <v>19</v>
      </c>
      <c r="B42" s="255" t="s">
        <v>54</v>
      </c>
      <c r="C42" s="255" t="s">
        <v>19</v>
      </c>
      <c r="D42" s="255" t="s">
        <v>56</v>
      </c>
      <c r="E42" s="256" t="s">
        <v>397</v>
      </c>
      <c r="F42" s="250" t="s">
        <v>155</v>
      </c>
      <c r="G42" s="250">
        <v>2023</v>
      </c>
      <c r="H42" s="250">
        <v>2023</v>
      </c>
      <c r="I42" s="256" t="s">
        <v>234</v>
      </c>
      <c r="J42" s="256" t="s">
        <v>557</v>
      </c>
      <c r="K42" s="255"/>
    </row>
    <row r="43" spans="1:11" s="33" customFormat="1" ht="162" customHeight="1">
      <c r="A43" s="255" t="s">
        <v>19</v>
      </c>
      <c r="B43" s="255" t="s">
        <v>54</v>
      </c>
      <c r="C43" s="255" t="s">
        <v>19</v>
      </c>
      <c r="D43" s="255" t="s">
        <v>61</v>
      </c>
      <c r="E43" s="256" t="s">
        <v>442</v>
      </c>
      <c r="F43" s="250" t="s">
        <v>155</v>
      </c>
      <c r="G43" s="250">
        <v>2023</v>
      </c>
      <c r="H43" s="250">
        <v>2023</v>
      </c>
      <c r="I43" s="256" t="s">
        <v>559</v>
      </c>
      <c r="J43" s="256" t="s">
        <v>560</v>
      </c>
      <c r="K43" s="255"/>
    </row>
    <row r="44" spans="1:11" s="33" customFormat="1" ht="159" customHeight="1">
      <c r="A44" s="255" t="s">
        <v>19</v>
      </c>
      <c r="B44" s="255" t="s">
        <v>54</v>
      </c>
      <c r="C44" s="255" t="s">
        <v>19</v>
      </c>
      <c r="D44" s="255" t="s">
        <v>63</v>
      </c>
      <c r="E44" s="256" t="s">
        <v>235</v>
      </c>
      <c r="F44" s="250" t="s">
        <v>155</v>
      </c>
      <c r="G44" s="250">
        <v>2023</v>
      </c>
      <c r="H44" s="250">
        <v>2023</v>
      </c>
      <c r="I44" s="256" t="s">
        <v>236</v>
      </c>
      <c r="J44" s="256" t="s">
        <v>464</v>
      </c>
      <c r="K44" s="255"/>
    </row>
    <row r="45" spans="1:11" s="33" customFormat="1" ht="150.75" customHeight="1">
      <c r="A45" s="255" t="s">
        <v>19</v>
      </c>
      <c r="B45" s="255" t="s">
        <v>54</v>
      </c>
      <c r="C45" s="255" t="s">
        <v>19</v>
      </c>
      <c r="D45" s="255" t="s">
        <v>64</v>
      </c>
      <c r="E45" s="256" t="s">
        <v>398</v>
      </c>
      <c r="F45" s="250" t="s">
        <v>155</v>
      </c>
      <c r="G45" s="250">
        <v>2023</v>
      </c>
      <c r="H45" s="250">
        <v>2023</v>
      </c>
      <c r="I45" s="256" t="s">
        <v>465</v>
      </c>
      <c r="J45" s="256" t="s">
        <v>561</v>
      </c>
      <c r="K45" s="255"/>
    </row>
    <row r="46" spans="1:11" s="33" customFormat="1" ht="151.5" customHeight="1">
      <c r="A46" s="255" t="s">
        <v>19</v>
      </c>
      <c r="B46" s="255" t="s">
        <v>54</v>
      </c>
      <c r="C46" s="255" t="s">
        <v>19</v>
      </c>
      <c r="D46" s="255" t="s">
        <v>65</v>
      </c>
      <c r="E46" s="256" t="s">
        <v>377</v>
      </c>
      <c r="F46" s="250" t="s">
        <v>155</v>
      </c>
      <c r="G46" s="250">
        <v>2023</v>
      </c>
      <c r="H46" s="250">
        <v>2023</v>
      </c>
      <c r="I46" s="256" t="s">
        <v>385</v>
      </c>
      <c r="J46" s="256" t="s">
        <v>509</v>
      </c>
      <c r="K46" s="255"/>
    </row>
    <row r="47" spans="1:11" s="33" customFormat="1" ht="153" customHeight="1">
      <c r="A47" s="255" t="s">
        <v>19</v>
      </c>
      <c r="B47" s="255" t="s">
        <v>54</v>
      </c>
      <c r="C47" s="255" t="s">
        <v>19</v>
      </c>
      <c r="D47" s="255" t="s">
        <v>418</v>
      </c>
      <c r="E47" s="256" t="s">
        <v>484</v>
      </c>
      <c r="F47" s="250" t="s">
        <v>155</v>
      </c>
      <c r="G47" s="250">
        <v>2023</v>
      </c>
      <c r="H47" s="250">
        <v>2023</v>
      </c>
      <c r="I47" s="256" t="s">
        <v>457</v>
      </c>
      <c r="J47" s="256" t="s">
        <v>510</v>
      </c>
      <c r="K47" s="255"/>
    </row>
    <row r="48" spans="1:11" s="33" customFormat="1" ht="96" customHeight="1">
      <c r="A48" s="255" t="s">
        <v>19</v>
      </c>
      <c r="B48" s="255" t="s">
        <v>54</v>
      </c>
      <c r="C48" s="255" t="s">
        <v>19</v>
      </c>
      <c r="D48" s="255" t="s">
        <v>58</v>
      </c>
      <c r="E48" s="256" t="s">
        <v>416</v>
      </c>
      <c r="F48" s="250" t="s">
        <v>153</v>
      </c>
      <c r="G48" s="250">
        <v>2023</v>
      </c>
      <c r="H48" s="250">
        <v>2023</v>
      </c>
      <c r="I48" s="256" t="s">
        <v>458</v>
      </c>
      <c r="J48" s="256" t="s">
        <v>511</v>
      </c>
      <c r="K48" s="255"/>
    </row>
    <row r="49" spans="1:11" s="33" customFormat="1" ht="60.75" customHeight="1">
      <c r="A49" s="255" t="s">
        <v>19</v>
      </c>
      <c r="B49" s="255" t="s">
        <v>54</v>
      </c>
      <c r="C49" s="255" t="s">
        <v>19</v>
      </c>
      <c r="D49" s="255" t="s">
        <v>443</v>
      </c>
      <c r="E49" s="256" t="s">
        <v>444</v>
      </c>
      <c r="F49" s="250" t="s">
        <v>153</v>
      </c>
      <c r="G49" s="250">
        <v>2023</v>
      </c>
      <c r="H49" s="250">
        <v>2023</v>
      </c>
      <c r="I49" s="256" t="s">
        <v>563</v>
      </c>
      <c r="J49" s="256" t="s">
        <v>562</v>
      </c>
      <c r="K49" s="255"/>
    </row>
    <row r="50" spans="1:11" s="462" customFormat="1" ht="171" customHeight="1">
      <c r="A50" s="255" t="s">
        <v>19</v>
      </c>
      <c r="B50" s="255" t="s">
        <v>54</v>
      </c>
      <c r="C50" s="255" t="s">
        <v>12</v>
      </c>
      <c r="D50" s="255" t="s">
        <v>7</v>
      </c>
      <c r="E50" s="256" t="s">
        <v>154</v>
      </c>
      <c r="F50" s="250" t="s">
        <v>155</v>
      </c>
      <c r="G50" s="250">
        <v>2023</v>
      </c>
      <c r="H50" s="250">
        <v>2023</v>
      </c>
      <c r="I50" s="256" t="s">
        <v>237</v>
      </c>
      <c r="J50" s="463" t="s">
        <v>564</v>
      </c>
      <c r="K50" s="255"/>
    </row>
    <row r="51" spans="1:11" s="33" customFormat="1" ht="96" customHeight="1">
      <c r="A51" s="275" t="s">
        <v>19</v>
      </c>
      <c r="B51" s="275" t="s">
        <v>54</v>
      </c>
      <c r="C51" s="275" t="s">
        <v>12</v>
      </c>
      <c r="D51" s="275" t="s">
        <v>6</v>
      </c>
      <c r="E51" s="261" t="s">
        <v>74</v>
      </c>
      <c r="F51" s="276" t="s">
        <v>453</v>
      </c>
      <c r="G51" s="250">
        <v>2023</v>
      </c>
      <c r="H51" s="250">
        <v>2023</v>
      </c>
      <c r="I51" s="261" t="s">
        <v>238</v>
      </c>
      <c r="J51" s="261" t="s">
        <v>568</v>
      </c>
      <c r="K51" s="277"/>
    </row>
    <row r="52" spans="1:11" s="33" customFormat="1" ht="93.75" customHeight="1">
      <c r="A52" s="275" t="s">
        <v>19</v>
      </c>
      <c r="B52" s="275" t="s">
        <v>54</v>
      </c>
      <c r="C52" s="275" t="s">
        <v>12</v>
      </c>
      <c r="D52" s="275" t="s">
        <v>54</v>
      </c>
      <c r="E52" s="261" t="s">
        <v>72</v>
      </c>
      <c r="F52" s="276" t="s">
        <v>153</v>
      </c>
      <c r="G52" s="250">
        <v>2023</v>
      </c>
      <c r="H52" s="250">
        <v>2023</v>
      </c>
      <c r="I52" s="261" t="s">
        <v>460</v>
      </c>
      <c r="J52" s="276" t="s">
        <v>512</v>
      </c>
      <c r="K52" s="277"/>
    </row>
    <row r="53" spans="1:11" s="33" customFormat="1" ht="408.75" customHeight="1">
      <c r="A53" s="275" t="s">
        <v>19</v>
      </c>
      <c r="B53" s="275" t="s">
        <v>54</v>
      </c>
      <c r="C53" s="275" t="s">
        <v>12</v>
      </c>
      <c r="D53" s="275" t="s">
        <v>56</v>
      </c>
      <c r="E53" s="261" t="s">
        <v>565</v>
      </c>
      <c r="F53" s="276" t="s">
        <v>153</v>
      </c>
      <c r="G53" s="250">
        <v>2023</v>
      </c>
      <c r="H53" s="250">
        <v>2023</v>
      </c>
      <c r="I53" s="256" t="s">
        <v>566</v>
      </c>
      <c r="J53" s="261" t="s">
        <v>575</v>
      </c>
      <c r="K53" s="277"/>
    </row>
    <row r="54" spans="1:11" s="33" customFormat="1" ht="159.75" customHeight="1">
      <c r="A54" s="275" t="s">
        <v>19</v>
      </c>
      <c r="B54" s="275" t="s">
        <v>54</v>
      </c>
      <c r="C54" s="275" t="s">
        <v>12</v>
      </c>
      <c r="D54" s="275" t="s">
        <v>61</v>
      </c>
      <c r="E54" s="261" t="s">
        <v>494</v>
      </c>
      <c r="F54" s="276" t="s">
        <v>153</v>
      </c>
      <c r="G54" s="250">
        <v>2023</v>
      </c>
      <c r="H54" s="250">
        <v>2023</v>
      </c>
      <c r="I54" s="261" t="s">
        <v>513</v>
      </c>
      <c r="J54" s="250" t="s">
        <v>514</v>
      </c>
      <c r="K54" s="277"/>
    </row>
    <row r="55" spans="1:11" s="33" customFormat="1" ht="80.25" customHeight="1">
      <c r="A55" s="262" t="s">
        <v>19</v>
      </c>
      <c r="B55" s="262" t="s">
        <v>54</v>
      </c>
      <c r="C55" s="464" t="s">
        <v>69</v>
      </c>
      <c r="D55" s="255"/>
      <c r="E55" s="265" t="s">
        <v>461</v>
      </c>
      <c r="F55" s="250" t="s">
        <v>151</v>
      </c>
      <c r="G55" s="250">
        <v>2023</v>
      </c>
      <c r="H55" s="250">
        <v>2023</v>
      </c>
      <c r="I55" s="265" t="s">
        <v>239</v>
      </c>
      <c r="J55" s="461" t="s">
        <v>257</v>
      </c>
      <c r="K55" s="262"/>
    </row>
    <row r="56" spans="1:11" s="33" customFormat="1" ht="186.75" customHeight="1">
      <c r="A56" s="262" t="s">
        <v>19</v>
      </c>
      <c r="B56" s="262" t="s">
        <v>54</v>
      </c>
      <c r="C56" s="464" t="s">
        <v>59</v>
      </c>
      <c r="D56" s="255"/>
      <c r="E56" s="265" t="s">
        <v>445</v>
      </c>
      <c r="F56" s="295" t="s">
        <v>208</v>
      </c>
      <c r="G56" s="250">
        <v>2023</v>
      </c>
      <c r="H56" s="250">
        <v>2023</v>
      </c>
      <c r="I56" s="256" t="s">
        <v>462</v>
      </c>
      <c r="J56" s="461" t="s">
        <v>257</v>
      </c>
      <c r="K56" s="278"/>
    </row>
    <row r="57" spans="1:11" s="33" customFormat="1" ht="101.25" customHeight="1">
      <c r="A57" s="262" t="s">
        <v>19</v>
      </c>
      <c r="B57" s="262" t="s">
        <v>54</v>
      </c>
      <c r="C57" s="262" t="s">
        <v>66</v>
      </c>
      <c r="D57" s="255"/>
      <c r="E57" s="460" t="s">
        <v>207</v>
      </c>
      <c r="F57" s="295" t="s">
        <v>208</v>
      </c>
      <c r="G57" s="250">
        <v>2023</v>
      </c>
      <c r="H57" s="250">
        <v>2023</v>
      </c>
      <c r="I57" s="465" t="s">
        <v>321</v>
      </c>
      <c r="J57" s="461" t="s">
        <v>257</v>
      </c>
      <c r="K57" s="278"/>
    </row>
    <row r="58" spans="1:11" ht="30" customHeight="1">
      <c r="A58" s="266"/>
      <c r="B58" s="266"/>
      <c r="C58" s="266"/>
      <c r="D58" s="266"/>
      <c r="E58" s="267" t="s">
        <v>451</v>
      </c>
      <c r="F58" s="268"/>
      <c r="G58" s="269"/>
      <c r="H58" s="270"/>
      <c r="I58" s="273" t="s">
        <v>313</v>
      </c>
      <c r="J58" s="254"/>
      <c r="K58" s="271"/>
    </row>
    <row r="59" spans="1:11" s="44" customFormat="1" ht="24" customHeight="1">
      <c r="A59" s="251" t="s">
        <v>19</v>
      </c>
      <c r="B59" s="251" t="s">
        <v>56</v>
      </c>
      <c r="C59" s="251"/>
      <c r="D59" s="251"/>
      <c r="E59" s="649" t="s">
        <v>103</v>
      </c>
      <c r="F59" s="650"/>
      <c r="G59" s="651"/>
      <c r="H59" s="279"/>
      <c r="I59" s="280"/>
      <c r="J59" s="466"/>
      <c r="K59" s="251"/>
    </row>
    <row r="60" spans="1:11" s="33" customFormat="1" ht="126" customHeight="1">
      <c r="A60" s="262" t="s">
        <v>19</v>
      </c>
      <c r="B60" s="262" t="s">
        <v>56</v>
      </c>
      <c r="C60" s="262" t="s">
        <v>19</v>
      </c>
      <c r="D60" s="255"/>
      <c r="E60" s="265" t="s">
        <v>498</v>
      </c>
      <c r="F60" s="264" t="s">
        <v>153</v>
      </c>
      <c r="G60" s="264">
        <v>2023</v>
      </c>
      <c r="H60" s="264">
        <v>2023</v>
      </c>
      <c r="I60" s="281" t="s">
        <v>454</v>
      </c>
      <c r="J60" s="256" t="s">
        <v>516</v>
      </c>
      <c r="K60" s="262"/>
    </row>
    <row r="61" spans="1:11" s="33" customFormat="1" ht="135.75" customHeight="1">
      <c r="A61" s="255" t="s">
        <v>19</v>
      </c>
      <c r="B61" s="255" t="s">
        <v>56</v>
      </c>
      <c r="C61" s="255" t="s">
        <v>12</v>
      </c>
      <c r="D61" s="255" t="s">
        <v>7</v>
      </c>
      <c r="E61" s="256" t="s">
        <v>422</v>
      </c>
      <c r="F61" s="250" t="s">
        <v>153</v>
      </c>
      <c r="G61" s="264">
        <v>2023</v>
      </c>
      <c r="H61" s="264">
        <v>2023</v>
      </c>
      <c r="I61" s="281" t="s">
        <v>515</v>
      </c>
      <c r="J61" s="256" t="s">
        <v>517</v>
      </c>
      <c r="K61" s="262"/>
    </row>
    <row r="62" spans="1:11" s="33" customFormat="1" ht="46.5" customHeight="1">
      <c r="A62" s="255" t="s">
        <v>19</v>
      </c>
      <c r="B62" s="255" t="s">
        <v>56</v>
      </c>
      <c r="C62" s="255" t="s">
        <v>12</v>
      </c>
      <c r="D62" s="255" t="s">
        <v>6</v>
      </c>
      <c r="E62" s="256" t="s">
        <v>455</v>
      </c>
      <c r="F62" s="250" t="s">
        <v>153</v>
      </c>
      <c r="G62" s="264">
        <v>2023</v>
      </c>
      <c r="H62" s="264">
        <v>2023</v>
      </c>
      <c r="I62" s="281" t="s">
        <v>385</v>
      </c>
      <c r="J62" s="256" t="s">
        <v>518</v>
      </c>
      <c r="K62" s="262"/>
    </row>
    <row r="63" spans="1:11" s="33" customFormat="1" ht="94.5" customHeight="1">
      <c r="A63" s="262" t="s">
        <v>19</v>
      </c>
      <c r="B63" s="262" t="s">
        <v>56</v>
      </c>
      <c r="C63" s="262" t="s">
        <v>69</v>
      </c>
      <c r="D63" s="262"/>
      <c r="E63" s="265" t="s">
        <v>156</v>
      </c>
      <c r="F63" s="250" t="s">
        <v>153</v>
      </c>
      <c r="G63" s="264">
        <v>2023</v>
      </c>
      <c r="H63" s="264">
        <v>2023</v>
      </c>
      <c r="I63" s="281" t="s">
        <v>159</v>
      </c>
      <c r="J63" s="256" t="s">
        <v>569</v>
      </c>
      <c r="K63" s="255"/>
    </row>
    <row r="64" spans="1:11" ht="96" customHeight="1">
      <c r="A64" s="262" t="s">
        <v>19</v>
      </c>
      <c r="B64" s="262" t="s">
        <v>56</v>
      </c>
      <c r="C64" s="262" t="s">
        <v>59</v>
      </c>
      <c r="D64" s="262"/>
      <c r="E64" s="265" t="s">
        <v>157</v>
      </c>
      <c r="F64" s="250" t="s">
        <v>153</v>
      </c>
      <c r="G64" s="264">
        <v>2023</v>
      </c>
      <c r="H64" s="264">
        <v>2023</v>
      </c>
      <c r="I64" s="281" t="s">
        <v>240</v>
      </c>
      <c r="J64" s="256" t="s">
        <v>389</v>
      </c>
      <c r="K64" s="255"/>
    </row>
    <row r="65" spans="1:11" s="33" customFormat="1" ht="127.5" customHeight="1">
      <c r="A65" s="262" t="s">
        <v>19</v>
      </c>
      <c r="B65" s="262" t="s">
        <v>56</v>
      </c>
      <c r="C65" s="262" t="s">
        <v>66</v>
      </c>
      <c r="D65" s="262"/>
      <c r="E65" s="265" t="s">
        <v>158</v>
      </c>
      <c r="F65" s="250" t="s">
        <v>153</v>
      </c>
      <c r="G65" s="264">
        <v>2023</v>
      </c>
      <c r="H65" s="264">
        <v>2023</v>
      </c>
      <c r="I65" s="281" t="s">
        <v>241</v>
      </c>
      <c r="J65" s="448" t="s">
        <v>570</v>
      </c>
      <c r="K65" s="255"/>
    </row>
    <row r="66" spans="1:11" ht="117" customHeight="1">
      <c r="A66" s="262" t="s">
        <v>19</v>
      </c>
      <c r="B66" s="262" t="s">
        <v>56</v>
      </c>
      <c r="C66" s="262" t="s">
        <v>75</v>
      </c>
      <c r="D66" s="262"/>
      <c r="E66" s="265" t="s">
        <v>446</v>
      </c>
      <c r="F66" s="250"/>
      <c r="G66" s="264">
        <v>2023</v>
      </c>
      <c r="H66" s="264">
        <v>2023</v>
      </c>
      <c r="I66" s="281"/>
      <c r="J66" s="448"/>
      <c r="K66" s="255"/>
    </row>
    <row r="67" spans="1:11" s="33" customFormat="1" ht="125.25" customHeight="1">
      <c r="A67" s="262" t="s">
        <v>19</v>
      </c>
      <c r="B67" s="262" t="s">
        <v>56</v>
      </c>
      <c r="C67" s="262" t="s">
        <v>52</v>
      </c>
      <c r="D67" s="262"/>
      <c r="E67" s="265" t="s">
        <v>242</v>
      </c>
      <c r="F67" s="250" t="s">
        <v>153</v>
      </c>
      <c r="G67" s="264">
        <v>2023</v>
      </c>
      <c r="H67" s="264">
        <v>2023</v>
      </c>
      <c r="I67" s="281" t="s">
        <v>243</v>
      </c>
      <c r="J67" s="256" t="s">
        <v>571</v>
      </c>
      <c r="K67" s="255"/>
    </row>
    <row r="68" spans="1:11" s="33" customFormat="1" ht="113.25" customHeight="1">
      <c r="A68" s="262" t="s">
        <v>19</v>
      </c>
      <c r="B68" s="262" t="s">
        <v>56</v>
      </c>
      <c r="C68" s="262" t="s">
        <v>244</v>
      </c>
      <c r="D68" s="262"/>
      <c r="E68" s="265" t="s">
        <v>245</v>
      </c>
      <c r="F68" s="250" t="s">
        <v>153</v>
      </c>
      <c r="G68" s="264">
        <v>2023</v>
      </c>
      <c r="H68" s="264">
        <v>2023</v>
      </c>
      <c r="I68" s="281" t="s">
        <v>246</v>
      </c>
      <c r="J68" s="256" t="s">
        <v>466</v>
      </c>
      <c r="K68" s="255"/>
    </row>
    <row r="69" spans="1:11" ht="72" customHeight="1">
      <c r="A69" s="262" t="s">
        <v>19</v>
      </c>
      <c r="B69" s="262" t="s">
        <v>56</v>
      </c>
      <c r="C69" s="262" t="s">
        <v>62</v>
      </c>
      <c r="D69" s="262"/>
      <c r="E69" s="265" t="s">
        <v>447</v>
      </c>
      <c r="F69" s="250"/>
      <c r="G69" s="264">
        <v>2023</v>
      </c>
      <c r="H69" s="264">
        <v>2023</v>
      </c>
      <c r="I69" s="281" t="s">
        <v>572</v>
      </c>
      <c r="J69" s="256" t="s">
        <v>573</v>
      </c>
      <c r="K69" s="255"/>
    </row>
    <row r="70" spans="1:11" ht="24" customHeight="1">
      <c r="A70" s="266"/>
      <c r="B70" s="266"/>
      <c r="C70" s="266"/>
      <c r="D70" s="266"/>
      <c r="E70" s="267" t="s">
        <v>314</v>
      </c>
      <c r="F70" s="268"/>
      <c r="G70" s="269"/>
      <c r="H70" s="270"/>
      <c r="I70" s="273" t="s">
        <v>315</v>
      </c>
      <c r="J70" s="254"/>
      <c r="K70" s="271"/>
    </row>
    <row r="71" spans="1:11" s="46" customFormat="1" ht="17.25" customHeight="1">
      <c r="A71" s="282" t="s">
        <v>19</v>
      </c>
      <c r="B71" s="282">
        <v>5</v>
      </c>
      <c r="C71" s="283"/>
      <c r="D71" s="283"/>
      <c r="E71" s="652" t="s">
        <v>104</v>
      </c>
      <c r="F71" s="653"/>
      <c r="G71" s="654"/>
      <c r="H71" s="252"/>
      <c r="I71" s="284"/>
      <c r="J71" s="468"/>
      <c r="K71" s="274"/>
    </row>
    <row r="72" spans="1:11" s="46" customFormat="1" ht="77.25" customHeight="1">
      <c r="A72" s="285" t="s">
        <v>19</v>
      </c>
      <c r="B72" s="285">
        <v>5</v>
      </c>
      <c r="C72" s="285" t="s">
        <v>19</v>
      </c>
      <c r="D72" s="286"/>
      <c r="E72" s="265" t="s">
        <v>78</v>
      </c>
      <c r="F72" s="286"/>
      <c r="G72" s="264"/>
      <c r="H72" s="264"/>
      <c r="I72" s="287"/>
      <c r="J72" s="449"/>
      <c r="K72" s="264"/>
    </row>
    <row r="73" spans="1:13" s="467" customFormat="1" ht="171.75" customHeight="1">
      <c r="A73" s="286" t="s">
        <v>19</v>
      </c>
      <c r="B73" s="286">
        <v>5</v>
      </c>
      <c r="C73" s="255" t="s">
        <v>19</v>
      </c>
      <c r="D73" s="255" t="s">
        <v>7</v>
      </c>
      <c r="E73" s="256" t="s">
        <v>295</v>
      </c>
      <c r="F73" s="250" t="s">
        <v>153</v>
      </c>
      <c r="G73" s="264">
        <v>2023</v>
      </c>
      <c r="H73" s="264">
        <v>2023</v>
      </c>
      <c r="I73" s="256" t="s">
        <v>247</v>
      </c>
      <c r="J73" s="256" t="s">
        <v>574</v>
      </c>
      <c r="K73" s="288"/>
      <c r="M73" s="47"/>
    </row>
    <row r="74" spans="1:11" s="47" customFormat="1" ht="133.5" customHeight="1">
      <c r="A74" s="286" t="s">
        <v>19</v>
      </c>
      <c r="B74" s="286">
        <v>5</v>
      </c>
      <c r="C74" s="255" t="s">
        <v>19</v>
      </c>
      <c r="D74" s="255" t="s">
        <v>6</v>
      </c>
      <c r="E74" s="256" t="s">
        <v>448</v>
      </c>
      <c r="F74" s="250" t="s">
        <v>153</v>
      </c>
      <c r="G74" s="264">
        <v>2023</v>
      </c>
      <c r="H74" s="264">
        <v>2023</v>
      </c>
      <c r="I74" s="281" t="s">
        <v>248</v>
      </c>
      <c r="J74" s="256" t="s">
        <v>520</v>
      </c>
      <c r="K74" s="286"/>
    </row>
    <row r="75" spans="1:11" s="47" customFormat="1" ht="129.75" customHeight="1">
      <c r="A75" s="289" t="s">
        <v>19</v>
      </c>
      <c r="B75" s="289">
        <v>5</v>
      </c>
      <c r="C75" s="289" t="s">
        <v>19</v>
      </c>
      <c r="D75" s="275" t="s">
        <v>54</v>
      </c>
      <c r="E75" s="261" t="s">
        <v>249</v>
      </c>
      <c r="F75" s="250" t="s">
        <v>153</v>
      </c>
      <c r="G75" s="264">
        <v>2023</v>
      </c>
      <c r="H75" s="264">
        <v>2023</v>
      </c>
      <c r="I75" s="289" t="s">
        <v>250</v>
      </c>
      <c r="J75" s="256" t="s">
        <v>519</v>
      </c>
      <c r="K75" s="289"/>
    </row>
    <row r="76" spans="1:11" s="33" customFormat="1" ht="237" customHeight="1">
      <c r="A76" s="275" t="s">
        <v>19</v>
      </c>
      <c r="B76" s="275" t="s">
        <v>61</v>
      </c>
      <c r="C76" s="275" t="s">
        <v>19</v>
      </c>
      <c r="D76" s="275" t="s">
        <v>56</v>
      </c>
      <c r="E76" s="261" t="s">
        <v>251</v>
      </c>
      <c r="F76" s="250" t="s">
        <v>153</v>
      </c>
      <c r="G76" s="264">
        <v>2023</v>
      </c>
      <c r="H76" s="264">
        <v>2023</v>
      </c>
      <c r="I76" s="261" t="s">
        <v>309</v>
      </c>
      <c r="J76" s="261" t="s">
        <v>576</v>
      </c>
      <c r="K76" s="277"/>
    </row>
    <row r="77" spans="1:11" s="33" customFormat="1" ht="120" customHeight="1">
      <c r="A77" s="275" t="s">
        <v>19</v>
      </c>
      <c r="B77" s="275" t="s">
        <v>61</v>
      </c>
      <c r="C77" s="275" t="s">
        <v>19</v>
      </c>
      <c r="D77" s="275" t="s">
        <v>61</v>
      </c>
      <c r="E77" s="261" t="s">
        <v>307</v>
      </c>
      <c r="F77" s="250" t="s">
        <v>153</v>
      </c>
      <c r="G77" s="264">
        <v>2023</v>
      </c>
      <c r="H77" s="264">
        <v>2023</v>
      </c>
      <c r="I77" s="261" t="s">
        <v>308</v>
      </c>
      <c r="J77" s="261" t="s">
        <v>521</v>
      </c>
      <c r="K77" s="277"/>
    </row>
    <row r="78" spans="1:11" ht="30" customHeight="1">
      <c r="A78" s="266"/>
      <c r="B78" s="266"/>
      <c r="C78" s="266"/>
      <c r="D78" s="266"/>
      <c r="E78" s="267" t="s">
        <v>316</v>
      </c>
      <c r="F78" s="268"/>
      <c r="G78" s="269"/>
      <c r="H78" s="270"/>
      <c r="I78" s="273" t="s">
        <v>317</v>
      </c>
      <c r="J78" s="254"/>
      <c r="K78" s="271"/>
    </row>
    <row r="79" spans="1:11" s="48" customFormat="1" ht="25.5" customHeight="1">
      <c r="A79" s="291">
        <v>1</v>
      </c>
      <c r="B79" s="291">
        <v>6</v>
      </c>
      <c r="C79" s="291"/>
      <c r="D79" s="291"/>
      <c r="E79" s="655" t="s">
        <v>117</v>
      </c>
      <c r="F79" s="656"/>
      <c r="G79" s="657"/>
      <c r="H79" s="292"/>
      <c r="I79" s="293"/>
      <c r="J79" s="470"/>
      <c r="K79" s="291"/>
    </row>
    <row r="80" spans="1:11" s="469" customFormat="1" ht="83.25" customHeight="1">
      <c r="A80" s="298" t="s">
        <v>19</v>
      </c>
      <c r="B80" s="296">
        <v>6</v>
      </c>
      <c r="C80" s="255" t="s">
        <v>19</v>
      </c>
      <c r="D80" s="296">
        <v>1</v>
      </c>
      <c r="E80" s="256" t="s">
        <v>160</v>
      </c>
      <c r="F80" s="250" t="s">
        <v>151</v>
      </c>
      <c r="G80" s="264">
        <v>2023</v>
      </c>
      <c r="H80" s="264">
        <v>2023</v>
      </c>
      <c r="I80" s="299" t="s">
        <v>252</v>
      </c>
      <c r="J80" s="256" t="s">
        <v>522</v>
      </c>
      <c r="K80" s="300"/>
    </row>
    <row r="81" spans="1:11" s="469" customFormat="1" ht="72" customHeight="1">
      <c r="A81" s="298" t="s">
        <v>19</v>
      </c>
      <c r="B81" s="296">
        <v>6</v>
      </c>
      <c r="C81" s="255" t="s">
        <v>19</v>
      </c>
      <c r="D81" s="296">
        <v>2</v>
      </c>
      <c r="E81" s="256" t="s">
        <v>378</v>
      </c>
      <c r="F81" s="250" t="s">
        <v>151</v>
      </c>
      <c r="G81" s="264">
        <v>2023</v>
      </c>
      <c r="H81" s="264">
        <v>2023</v>
      </c>
      <c r="I81" s="299" t="s">
        <v>385</v>
      </c>
      <c r="J81" s="256" t="s">
        <v>523</v>
      </c>
      <c r="K81" s="300"/>
    </row>
    <row r="82" spans="1:11" s="469" customFormat="1" ht="99" customHeight="1">
      <c r="A82" s="298" t="s">
        <v>19</v>
      </c>
      <c r="B82" s="296">
        <v>6</v>
      </c>
      <c r="C82" s="255" t="s">
        <v>19</v>
      </c>
      <c r="D82" s="296">
        <v>3</v>
      </c>
      <c r="E82" s="256" t="s">
        <v>449</v>
      </c>
      <c r="F82" s="250" t="s">
        <v>151</v>
      </c>
      <c r="G82" s="264">
        <v>2023</v>
      </c>
      <c r="H82" s="264">
        <v>2023</v>
      </c>
      <c r="I82" s="299" t="s">
        <v>463</v>
      </c>
      <c r="J82" s="256" t="s">
        <v>524</v>
      </c>
      <c r="K82" s="300"/>
    </row>
    <row r="83" spans="1:11" s="33" customFormat="1" ht="91.5" customHeight="1">
      <c r="A83" s="294" t="s">
        <v>19</v>
      </c>
      <c r="B83" s="295">
        <v>6</v>
      </c>
      <c r="C83" s="262" t="s">
        <v>12</v>
      </c>
      <c r="D83" s="295"/>
      <c r="E83" s="265" t="s">
        <v>161</v>
      </c>
      <c r="F83" s="264" t="s">
        <v>151</v>
      </c>
      <c r="G83" s="264">
        <v>2023</v>
      </c>
      <c r="H83" s="264">
        <v>2023</v>
      </c>
      <c r="I83" s="299" t="s">
        <v>379</v>
      </c>
      <c r="J83" s="256" t="s">
        <v>525</v>
      </c>
      <c r="K83" s="264"/>
    </row>
    <row r="84" spans="1:11" s="33" customFormat="1" ht="105" customHeight="1">
      <c r="A84" s="294" t="s">
        <v>19</v>
      </c>
      <c r="B84" s="295">
        <v>6</v>
      </c>
      <c r="C84" s="262" t="s">
        <v>69</v>
      </c>
      <c r="D84" s="295"/>
      <c r="E84" s="265" t="s">
        <v>87</v>
      </c>
      <c r="F84" s="264" t="s">
        <v>151</v>
      </c>
      <c r="G84" s="264">
        <v>2023</v>
      </c>
      <c r="H84" s="264">
        <v>2023</v>
      </c>
      <c r="I84" s="297" t="s">
        <v>380</v>
      </c>
      <c r="J84" s="256" t="s">
        <v>526</v>
      </c>
      <c r="K84" s="264"/>
    </row>
    <row r="85" spans="1:11" s="33" customFormat="1" ht="157.5" customHeight="1">
      <c r="A85" s="262" t="s">
        <v>19</v>
      </c>
      <c r="B85" s="264">
        <v>6</v>
      </c>
      <c r="C85" s="262" t="s">
        <v>59</v>
      </c>
      <c r="D85" s="264"/>
      <c r="E85" s="265" t="s">
        <v>253</v>
      </c>
      <c r="F85" s="264" t="s">
        <v>50</v>
      </c>
      <c r="G85" s="264">
        <v>2023</v>
      </c>
      <c r="H85" s="264">
        <v>2023</v>
      </c>
      <c r="I85" s="265" t="s">
        <v>254</v>
      </c>
      <c r="J85" s="258" t="s">
        <v>590</v>
      </c>
      <c r="K85" s="264"/>
    </row>
    <row r="86" spans="1:11" s="33" customFormat="1" ht="151.5" customHeight="1">
      <c r="A86" s="262" t="s">
        <v>19</v>
      </c>
      <c r="B86" s="264">
        <v>6</v>
      </c>
      <c r="C86" s="262" t="s">
        <v>66</v>
      </c>
      <c r="D86" s="264"/>
      <c r="E86" s="265" t="s">
        <v>93</v>
      </c>
      <c r="F86" s="264" t="s">
        <v>50</v>
      </c>
      <c r="G86" s="264">
        <v>2023</v>
      </c>
      <c r="H86" s="264">
        <v>2023</v>
      </c>
      <c r="I86" s="265" t="s">
        <v>255</v>
      </c>
      <c r="J86" s="258" t="s">
        <v>591</v>
      </c>
      <c r="K86" s="264"/>
    </row>
    <row r="87" spans="1:11" s="33" customFormat="1" ht="144.75" customHeight="1">
      <c r="A87" s="262" t="s">
        <v>19</v>
      </c>
      <c r="B87" s="264">
        <v>6</v>
      </c>
      <c r="C87" s="262" t="s">
        <v>75</v>
      </c>
      <c r="D87" s="264"/>
      <c r="E87" s="265" t="s">
        <v>162</v>
      </c>
      <c r="F87" s="264" t="s">
        <v>151</v>
      </c>
      <c r="G87" s="264">
        <v>2023</v>
      </c>
      <c r="H87" s="264">
        <v>2023</v>
      </c>
      <c r="I87" s="297" t="s">
        <v>256</v>
      </c>
      <c r="J87" s="258" t="s">
        <v>469</v>
      </c>
      <c r="K87" s="264"/>
    </row>
    <row r="88" spans="1:11" ht="30" customHeight="1">
      <c r="A88" s="266"/>
      <c r="B88" s="266"/>
      <c r="C88" s="266"/>
      <c r="D88" s="266"/>
      <c r="E88" s="267" t="s">
        <v>318</v>
      </c>
      <c r="F88" s="268"/>
      <c r="G88" s="269"/>
      <c r="H88" s="270"/>
      <c r="I88" s="273" t="s">
        <v>319</v>
      </c>
      <c r="J88" s="254"/>
      <c r="K88" s="271"/>
    </row>
  </sheetData>
  <sheetProtection/>
  <mergeCells count="18">
    <mergeCell ref="E39:I39"/>
    <mergeCell ref="A2:K2"/>
    <mergeCell ref="H4:H5"/>
    <mergeCell ref="I4:I5"/>
    <mergeCell ref="E6:G6"/>
    <mergeCell ref="E22:G22"/>
    <mergeCell ref="K4:K5"/>
    <mergeCell ref="J23:J25"/>
    <mergeCell ref="E59:G59"/>
    <mergeCell ref="E71:G71"/>
    <mergeCell ref="E79:G79"/>
    <mergeCell ref="J1:K1"/>
    <mergeCell ref="A3:K3"/>
    <mergeCell ref="A4:D4"/>
    <mergeCell ref="E4:E5"/>
    <mergeCell ref="F4:F5"/>
    <mergeCell ref="G4:G5"/>
    <mergeCell ref="J4:J5"/>
  </mergeCells>
  <printOptions/>
  <pageMargins left="0.7086614173228347" right="0.31496062992125984" top="0.5905511811023623" bottom="0.5905511811023623" header="0.31496062992125984" footer="0.31496062992125984"/>
  <pageSetup fitToHeight="0" fitToWidth="1" horizontalDpi="600" verticalDpi="600" orientation="landscape" paperSize="9" scale="53" r:id="rId1"/>
  <headerFooter>
    <oddFooter>&amp;C&amp;P</oddFooter>
  </headerFooter>
  <rowBreaks count="11" manualBreakCount="11">
    <brk id="9" max="10" man="1"/>
    <brk id="16" max="10" man="1"/>
    <brk id="24" max="10" man="1"/>
    <brk id="31" max="10" man="1"/>
    <brk id="38" max="10" man="1"/>
    <brk id="44" max="10" man="1"/>
    <brk id="52" max="10" man="1"/>
    <brk id="58" max="10" man="1"/>
    <brk id="67" max="10" man="1"/>
    <brk id="75" max="10" man="1"/>
    <brk id="84" max="10" man="1"/>
  </rowBreaks>
  <colBreaks count="1" manualBreakCount="1">
    <brk id="11" max="86"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31"/>
  <sheetViews>
    <sheetView zoomScale="60" zoomScaleNormal="60" zoomScaleSheetLayoutView="80" zoomScalePageLayoutView="0" workbookViewId="0" topLeftCell="A1">
      <selection activeCell="L1" sqref="L1:L16384"/>
    </sheetView>
  </sheetViews>
  <sheetFormatPr defaultColWidth="8.8515625" defaultRowHeight="15"/>
  <cols>
    <col min="1" max="1" width="6.7109375" style="3" customWidth="1"/>
    <col min="2" max="2" width="5.28125" style="3" customWidth="1"/>
    <col min="3" max="3" width="5.421875" style="3" customWidth="1"/>
    <col min="4" max="4" width="22.28125" style="3" customWidth="1"/>
    <col min="5" max="5" width="37.57421875" style="3" customWidth="1"/>
    <col min="6" max="6" width="9.28125" style="3" customWidth="1"/>
    <col min="7" max="7" width="14.57421875" style="3" customWidth="1"/>
    <col min="8" max="8" width="15.7109375" style="3" customWidth="1"/>
    <col min="9" max="9" width="14.7109375" style="3" customWidth="1"/>
    <col min="10" max="10" width="11.57421875" style="423" customWidth="1"/>
    <col min="11" max="11" width="11.140625" style="423" customWidth="1"/>
    <col min="12" max="12" width="11.7109375" style="425" customWidth="1"/>
    <col min="13" max="13" width="12.140625" style="3" customWidth="1"/>
    <col min="14" max="14" width="14.00390625" style="3" customWidth="1"/>
    <col min="15" max="15" width="15.28125" style="3" customWidth="1"/>
    <col min="16" max="16384" width="8.8515625" style="3" customWidth="1"/>
  </cols>
  <sheetData>
    <row r="1" spans="1:12" s="1" customFormat="1" ht="26.25" customHeight="1">
      <c r="A1" s="678"/>
      <c r="B1" s="678"/>
      <c r="C1" s="678"/>
      <c r="D1" s="678"/>
      <c r="E1" s="678"/>
      <c r="F1" s="11"/>
      <c r="G1" s="11"/>
      <c r="H1" s="11"/>
      <c r="I1" s="11"/>
      <c r="J1" s="677"/>
      <c r="K1" s="677"/>
      <c r="L1" s="759"/>
    </row>
    <row r="2" spans="1:12" s="305" customFormat="1" ht="35.25" customHeight="1">
      <c r="A2" s="679" t="s">
        <v>120</v>
      </c>
      <c r="B2" s="680"/>
      <c r="C2" s="680"/>
      <c r="D2" s="680"/>
      <c r="E2" s="680"/>
      <c r="F2" s="680"/>
      <c r="G2" s="680"/>
      <c r="H2" s="680"/>
      <c r="I2" s="680"/>
      <c r="J2" s="680"/>
      <c r="K2" s="680"/>
      <c r="L2" s="760"/>
    </row>
    <row r="3" spans="1:12" s="305" customFormat="1" ht="18.75">
      <c r="A3" s="681" t="s">
        <v>503</v>
      </c>
      <c r="B3" s="681"/>
      <c r="C3" s="681"/>
      <c r="D3" s="681"/>
      <c r="E3" s="681"/>
      <c r="F3" s="681"/>
      <c r="G3" s="681"/>
      <c r="H3" s="681"/>
      <c r="I3" s="681"/>
      <c r="J3" s="681"/>
      <c r="K3" s="681"/>
      <c r="L3" s="760"/>
    </row>
    <row r="4" spans="1:12" s="305" customFormat="1" ht="18.75">
      <c r="A4" s="703" t="s">
        <v>384</v>
      </c>
      <c r="B4" s="703"/>
      <c r="C4" s="703"/>
      <c r="D4" s="703"/>
      <c r="E4" s="703"/>
      <c r="F4" s="703"/>
      <c r="G4" s="703"/>
      <c r="H4" s="703"/>
      <c r="I4" s="703"/>
      <c r="J4" s="703"/>
      <c r="K4" s="703"/>
      <c r="L4" s="760"/>
    </row>
    <row r="5" spans="1:11" ht="56.25" customHeight="1">
      <c r="A5" s="682" t="s">
        <v>8</v>
      </c>
      <c r="B5" s="682"/>
      <c r="C5" s="682" t="s">
        <v>24</v>
      </c>
      <c r="D5" s="682" t="s">
        <v>0</v>
      </c>
      <c r="E5" s="682" t="s">
        <v>1</v>
      </c>
      <c r="F5" s="685" t="s">
        <v>2</v>
      </c>
      <c r="G5" s="685" t="s">
        <v>46</v>
      </c>
      <c r="H5" s="685" t="s">
        <v>47</v>
      </c>
      <c r="I5" s="685" t="s">
        <v>121</v>
      </c>
      <c r="J5" s="687" t="s">
        <v>122</v>
      </c>
      <c r="K5" s="687" t="s">
        <v>123</v>
      </c>
    </row>
    <row r="6" spans="1:11" ht="96" customHeight="1">
      <c r="A6" s="208" t="s">
        <v>13</v>
      </c>
      <c r="B6" s="208" t="s">
        <v>9</v>
      </c>
      <c r="C6" s="683"/>
      <c r="D6" s="684" t="s">
        <v>3</v>
      </c>
      <c r="E6" s="684" t="s">
        <v>20</v>
      </c>
      <c r="F6" s="686"/>
      <c r="G6" s="686"/>
      <c r="H6" s="686"/>
      <c r="I6" s="686"/>
      <c r="J6" s="688"/>
      <c r="K6" s="688"/>
    </row>
    <row r="7" spans="1:11" ht="21" customHeight="1">
      <c r="A7" s="208">
        <v>1</v>
      </c>
      <c r="B7" s="208">
        <v>2</v>
      </c>
      <c r="C7" s="209">
        <v>3</v>
      </c>
      <c r="D7" s="208">
        <v>4</v>
      </c>
      <c r="E7" s="208">
        <v>5</v>
      </c>
      <c r="F7" s="208">
        <v>6</v>
      </c>
      <c r="G7" s="208">
        <v>7</v>
      </c>
      <c r="H7" s="208">
        <v>8</v>
      </c>
      <c r="I7" s="208">
        <v>9</v>
      </c>
      <c r="J7" s="420">
        <v>10</v>
      </c>
      <c r="K7" s="420">
        <v>11</v>
      </c>
    </row>
    <row r="8" spans="1:12" s="12" customFormat="1" ht="24" customHeight="1">
      <c r="A8" s="210" t="s">
        <v>19</v>
      </c>
      <c r="B8" s="210" t="s">
        <v>7</v>
      </c>
      <c r="C8" s="210"/>
      <c r="D8" s="689" t="s">
        <v>101</v>
      </c>
      <c r="E8" s="690"/>
      <c r="F8" s="690"/>
      <c r="G8" s="690"/>
      <c r="H8" s="690"/>
      <c r="I8" s="690"/>
      <c r="J8" s="690"/>
      <c r="K8" s="691"/>
      <c r="L8" s="761"/>
    </row>
    <row r="9" spans="1:14" ht="40.5" customHeight="1">
      <c r="A9" s="692" t="s">
        <v>19</v>
      </c>
      <c r="B9" s="692" t="s">
        <v>7</v>
      </c>
      <c r="C9" s="692" t="s">
        <v>49</v>
      </c>
      <c r="D9" s="694" t="s">
        <v>124</v>
      </c>
      <c r="E9" s="211" t="s">
        <v>106</v>
      </c>
      <c r="F9" s="212" t="s">
        <v>109</v>
      </c>
      <c r="G9" s="213">
        <v>4961</v>
      </c>
      <c r="H9" s="455">
        <v>4958</v>
      </c>
      <c r="I9" s="455">
        <v>4910</v>
      </c>
      <c r="J9" s="421">
        <f>I9/G9*100</f>
        <v>98.97198145535174</v>
      </c>
      <c r="K9" s="421">
        <f>I9/H9*100</f>
        <v>99.03186768858411</v>
      </c>
      <c r="L9" s="13"/>
      <c r="M9" s="13"/>
      <c r="N9" s="13"/>
    </row>
    <row r="10" spans="1:14" ht="128.25" customHeight="1">
      <c r="A10" s="693"/>
      <c r="B10" s="693" t="s">
        <v>7</v>
      </c>
      <c r="C10" s="693"/>
      <c r="D10" s="694" t="s">
        <v>392</v>
      </c>
      <c r="E10" s="304" t="s">
        <v>382</v>
      </c>
      <c r="F10" s="214" t="s">
        <v>4</v>
      </c>
      <c r="G10" s="214">
        <f>'Форма 1 2023 +'!L23+'Форма 1 2023 +'!L24</f>
        <v>684372.2</v>
      </c>
      <c r="H10" s="214">
        <f>'Форма 1 2023 +'!M23+'Форма 1 2023 +'!M24</f>
        <v>750965.9000000001</v>
      </c>
      <c r="I10" s="214">
        <f>'Форма 1 2023 +'!N23+'Форма 1 2023 +'!N24</f>
        <v>745604.6000000001</v>
      </c>
      <c r="J10" s="421">
        <f>I10/G10*100</f>
        <v>108.94723660604568</v>
      </c>
      <c r="K10" s="421">
        <f>I10/H10*100</f>
        <v>99.28607943449896</v>
      </c>
      <c r="L10" s="14"/>
      <c r="M10" s="15"/>
      <c r="N10" s="15"/>
    </row>
    <row r="11" spans="1:14" ht="27.75" customHeight="1">
      <c r="A11" s="210" t="s">
        <v>19</v>
      </c>
      <c r="B11" s="210" t="s">
        <v>6</v>
      </c>
      <c r="C11" s="210"/>
      <c r="D11" s="699" t="s">
        <v>102</v>
      </c>
      <c r="E11" s="700"/>
      <c r="F11" s="700"/>
      <c r="G11" s="700"/>
      <c r="H11" s="700"/>
      <c r="I11" s="700"/>
      <c r="J11" s="700"/>
      <c r="K11" s="700"/>
      <c r="L11" s="762"/>
      <c r="M11" s="16"/>
      <c r="N11" s="17"/>
    </row>
    <row r="12" spans="1:15" ht="27.75" customHeight="1">
      <c r="A12" s="695" t="s">
        <v>19</v>
      </c>
      <c r="B12" s="695" t="s">
        <v>6</v>
      </c>
      <c r="C12" s="695" t="s">
        <v>49</v>
      </c>
      <c r="D12" s="697" t="s">
        <v>107</v>
      </c>
      <c r="E12" s="216" t="s">
        <v>108</v>
      </c>
      <c r="F12" s="212" t="s">
        <v>109</v>
      </c>
      <c r="G12" s="217">
        <v>5187</v>
      </c>
      <c r="H12" s="217">
        <v>5108</v>
      </c>
      <c r="I12" s="217">
        <v>5114</v>
      </c>
      <c r="J12" s="422">
        <f>H12/G12*100</f>
        <v>98.47696163485638</v>
      </c>
      <c r="K12" s="422">
        <f>I12/H12*100</f>
        <v>100.11746280344558</v>
      </c>
      <c r="L12" s="763"/>
      <c r="M12" s="17"/>
      <c r="N12" s="16"/>
      <c r="O12" s="16"/>
    </row>
    <row r="13" spans="1:15" ht="73.5" customHeight="1">
      <c r="A13" s="701"/>
      <c r="B13" s="701"/>
      <c r="C13" s="701"/>
      <c r="D13" s="702"/>
      <c r="E13" s="215" t="s">
        <v>382</v>
      </c>
      <c r="F13" s="218" t="s">
        <v>4</v>
      </c>
      <c r="G13" s="424">
        <v>223992.7</v>
      </c>
      <c r="H13" s="424">
        <v>213171.38</v>
      </c>
      <c r="I13" s="424">
        <v>212489</v>
      </c>
      <c r="J13" s="422">
        <f>I13/G13*100</f>
        <v>94.86425227250709</v>
      </c>
      <c r="K13" s="422">
        <f>I13/H13*100</f>
        <v>99.67989136252719</v>
      </c>
      <c r="L13" s="762"/>
      <c r="M13" s="16"/>
      <c r="N13" s="16"/>
      <c r="O13" s="16"/>
    </row>
    <row r="14" spans="1:15" ht="42" customHeight="1">
      <c r="A14" s="701"/>
      <c r="B14" s="701"/>
      <c r="C14" s="701"/>
      <c r="D14" s="697" t="s">
        <v>110</v>
      </c>
      <c r="E14" s="219" t="s">
        <v>108</v>
      </c>
      <c r="F14" s="212" t="s">
        <v>109</v>
      </c>
      <c r="G14" s="217">
        <v>5956</v>
      </c>
      <c r="H14" s="217">
        <v>6143</v>
      </c>
      <c r="I14" s="217">
        <v>6134</v>
      </c>
      <c r="J14" s="422">
        <f>I14/G14*100</f>
        <v>102.98858294157152</v>
      </c>
      <c r="K14" s="422">
        <f>I14/H14*100</f>
        <v>99.85349177926095</v>
      </c>
      <c r="L14" s="763"/>
      <c r="M14" s="17"/>
      <c r="O14" s="16"/>
    </row>
    <row r="15" spans="1:14" ht="83.25" customHeight="1">
      <c r="A15" s="701"/>
      <c r="B15" s="701"/>
      <c r="C15" s="701"/>
      <c r="D15" s="702"/>
      <c r="E15" s="215" t="s">
        <v>382</v>
      </c>
      <c r="F15" s="218" t="s">
        <v>4</v>
      </c>
      <c r="G15" s="424">
        <v>257200.7</v>
      </c>
      <c r="H15" s="424">
        <v>346008.21</v>
      </c>
      <c r="I15" s="424">
        <v>344970.19</v>
      </c>
      <c r="J15" s="422">
        <f>I15/G15*100</f>
        <v>134.12490323704407</v>
      </c>
      <c r="K15" s="422">
        <f>I15/H15*100</f>
        <v>99.70000133811853</v>
      </c>
      <c r="L15" s="764"/>
      <c r="M15" s="456"/>
      <c r="N15" s="181"/>
    </row>
    <row r="16" spans="1:15" ht="18.75">
      <c r="A16" s="701"/>
      <c r="B16" s="701"/>
      <c r="C16" s="701"/>
      <c r="D16" s="697" t="s">
        <v>111</v>
      </c>
      <c r="E16" s="219" t="s">
        <v>108</v>
      </c>
      <c r="F16" s="212" t="s">
        <v>109</v>
      </c>
      <c r="G16" s="217">
        <v>629</v>
      </c>
      <c r="H16" s="217">
        <v>639</v>
      </c>
      <c r="I16" s="217">
        <v>649</v>
      </c>
      <c r="J16" s="422">
        <f>I16/G16*100</f>
        <v>103.17965023847377</v>
      </c>
      <c r="K16" s="422">
        <f>I16/H16*100</f>
        <v>101.56494522691706</v>
      </c>
      <c r="O16" s="183"/>
    </row>
    <row r="17" spans="1:15" ht="112.5" customHeight="1">
      <c r="A17" s="696"/>
      <c r="B17" s="696"/>
      <c r="C17" s="696"/>
      <c r="D17" s="702"/>
      <c r="E17" s="215" t="s">
        <v>382</v>
      </c>
      <c r="F17" s="218" t="s">
        <v>4</v>
      </c>
      <c r="G17" s="214">
        <v>27162.4</v>
      </c>
      <c r="H17" s="439">
        <v>36301.62</v>
      </c>
      <c r="I17" s="439">
        <v>36192.7</v>
      </c>
      <c r="J17" s="422">
        <f>I17/G17*100</f>
        <v>133.24558949135567</v>
      </c>
      <c r="K17" s="422">
        <f>I17/H17*100</f>
        <v>99.69995829387227</v>
      </c>
      <c r="L17" s="763"/>
      <c r="M17" s="17"/>
      <c r="N17" s="17"/>
      <c r="O17" s="16"/>
    </row>
    <row r="18" spans="1:14" ht="23.25" customHeight="1">
      <c r="A18" s="210" t="s">
        <v>19</v>
      </c>
      <c r="B18" s="210" t="s">
        <v>54</v>
      </c>
      <c r="C18" s="210"/>
      <c r="D18" s="699" t="s">
        <v>180</v>
      </c>
      <c r="E18" s="700"/>
      <c r="F18" s="700"/>
      <c r="G18" s="700"/>
      <c r="H18" s="700"/>
      <c r="I18" s="700"/>
      <c r="J18" s="700"/>
      <c r="K18" s="700"/>
      <c r="L18" s="762"/>
      <c r="M18" s="16"/>
      <c r="N18" s="16"/>
    </row>
    <row r="19" spans="1:13" ht="56.25">
      <c r="A19" s="695" t="s">
        <v>19</v>
      </c>
      <c r="B19" s="695" t="s">
        <v>54</v>
      </c>
      <c r="C19" s="695" t="s">
        <v>51</v>
      </c>
      <c r="D19" s="702" t="s">
        <v>112</v>
      </c>
      <c r="E19" s="426" t="s">
        <v>114</v>
      </c>
      <c r="F19" s="220" t="s">
        <v>115</v>
      </c>
      <c r="G19" s="440">
        <v>60735</v>
      </c>
      <c r="H19" s="440">
        <v>60723</v>
      </c>
      <c r="I19" s="440">
        <f>38588+21470</f>
        <v>60058</v>
      </c>
      <c r="J19" s="421">
        <f aca="true" t="shared" si="0" ref="J19:J26">I19/G19*100</f>
        <v>98.88532147855437</v>
      </c>
      <c r="K19" s="421">
        <f aca="true" t="shared" si="1" ref="K19:K26">I19/H19*100</f>
        <v>98.90486306671278</v>
      </c>
      <c r="L19" s="763"/>
      <c r="M19" s="16"/>
    </row>
    <row r="20" spans="1:14" ht="87.75" customHeight="1">
      <c r="A20" s="696"/>
      <c r="B20" s="696"/>
      <c r="C20" s="696"/>
      <c r="D20" s="698"/>
      <c r="E20" s="215" t="s">
        <v>382</v>
      </c>
      <c r="F20" s="218" t="s">
        <v>4</v>
      </c>
      <c r="G20" s="439">
        <v>15018.2</v>
      </c>
      <c r="H20" s="439">
        <v>15664</v>
      </c>
      <c r="I20" s="439">
        <f>12337+2866.9</f>
        <v>15203.9</v>
      </c>
      <c r="J20" s="422">
        <f t="shared" si="0"/>
        <v>101.23649971368071</v>
      </c>
      <c r="K20" s="422">
        <f t="shared" si="1"/>
        <v>97.06269152196118</v>
      </c>
      <c r="L20" s="765"/>
      <c r="M20" s="182"/>
      <c r="N20" s="182"/>
    </row>
    <row r="21" spans="1:14" s="21" customFormat="1" ht="25.5" customHeight="1">
      <c r="A21" s="695" t="s">
        <v>19</v>
      </c>
      <c r="B21" s="695" t="s">
        <v>54</v>
      </c>
      <c r="C21" s="695" t="s">
        <v>51</v>
      </c>
      <c r="D21" s="702" t="s">
        <v>116</v>
      </c>
      <c r="E21" s="426" t="s">
        <v>114</v>
      </c>
      <c r="F21" s="220" t="s">
        <v>115</v>
      </c>
      <c r="G21" s="440">
        <v>256264</v>
      </c>
      <c r="H21" s="440">
        <v>255802</v>
      </c>
      <c r="I21" s="440">
        <f>29595+219537.5</f>
        <v>249132.5</v>
      </c>
      <c r="J21" s="422">
        <f>I21/G21*100</f>
        <v>97.21712764961133</v>
      </c>
      <c r="K21" s="422">
        <f>I21/H21*100</f>
        <v>97.3927099866303</v>
      </c>
      <c r="L21" s="763"/>
      <c r="M21" s="17"/>
      <c r="N21" s="17"/>
    </row>
    <row r="22" spans="1:14" s="21" customFormat="1" ht="82.5" customHeight="1">
      <c r="A22" s="696"/>
      <c r="B22" s="696"/>
      <c r="C22" s="696"/>
      <c r="D22" s="698"/>
      <c r="E22" s="215" t="s">
        <v>382</v>
      </c>
      <c r="F22" s="218" t="s">
        <v>4</v>
      </c>
      <c r="G22" s="439">
        <v>39492.8</v>
      </c>
      <c r="H22" s="439">
        <v>39524</v>
      </c>
      <c r="I22" s="439">
        <f>9693.3+29468</f>
        <v>39161.3</v>
      </c>
      <c r="J22" s="422">
        <f>I22/G22*100</f>
        <v>99.16060649029697</v>
      </c>
      <c r="K22" s="422">
        <f>I22/H22*100</f>
        <v>99.08232972371218</v>
      </c>
      <c r="L22" s="425"/>
      <c r="M22" s="17"/>
      <c r="N22" s="17"/>
    </row>
    <row r="23" spans="1:14" ht="56.25">
      <c r="A23" s="695" t="s">
        <v>19</v>
      </c>
      <c r="B23" s="695" t="s">
        <v>54</v>
      </c>
      <c r="C23" s="695" t="s">
        <v>49</v>
      </c>
      <c r="D23" s="697" t="s">
        <v>113</v>
      </c>
      <c r="E23" s="219" t="s">
        <v>114</v>
      </c>
      <c r="F23" s="220" t="s">
        <v>115</v>
      </c>
      <c r="G23" s="221">
        <v>961693</v>
      </c>
      <c r="H23" s="440">
        <f>1053142+76378</f>
        <v>1129520</v>
      </c>
      <c r="I23" s="440">
        <f>1034100+75360</f>
        <v>1109460</v>
      </c>
      <c r="J23" s="422">
        <f t="shared" si="0"/>
        <v>115.3652984892268</v>
      </c>
      <c r="K23" s="422">
        <f>I23/H23*100</f>
        <v>98.22402436433175</v>
      </c>
      <c r="L23" s="763"/>
      <c r="M23" s="17"/>
      <c r="N23" s="17"/>
    </row>
    <row r="24" spans="1:15" ht="76.5" customHeight="1">
      <c r="A24" s="696"/>
      <c r="B24" s="696"/>
      <c r="C24" s="696"/>
      <c r="D24" s="698"/>
      <c r="E24" s="215" t="s">
        <v>382</v>
      </c>
      <c r="F24" s="218" t="s">
        <v>4</v>
      </c>
      <c r="G24" s="214">
        <v>62794.5</v>
      </c>
      <c r="H24" s="439">
        <v>90017.2</v>
      </c>
      <c r="I24" s="439">
        <v>85516.4</v>
      </c>
      <c r="J24" s="422">
        <f t="shared" si="0"/>
        <v>136.18453845480096</v>
      </c>
      <c r="K24" s="422">
        <f t="shared" si="1"/>
        <v>95.00006665392836</v>
      </c>
      <c r="L24" s="763"/>
      <c r="M24" s="17"/>
      <c r="N24" s="17"/>
      <c r="O24" s="17"/>
    </row>
    <row r="25" spans="1:14" ht="57" customHeight="1">
      <c r="A25" s="695" t="s">
        <v>19</v>
      </c>
      <c r="B25" s="695" t="s">
        <v>54</v>
      </c>
      <c r="C25" s="695" t="s">
        <v>49</v>
      </c>
      <c r="D25" s="697" t="s">
        <v>116</v>
      </c>
      <c r="E25" s="219" t="s">
        <v>114</v>
      </c>
      <c r="F25" s="220" t="s">
        <v>115</v>
      </c>
      <c r="G25" s="221">
        <v>276283</v>
      </c>
      <c r="H25" s="440">
        <v>184110</v>
      </c>
      <c r="I25" s="440">
        <v>184110</v>
      </c>
      <c r="J25" s="422">
        <f>I25/G25*100</f>
        <v>66.63819344657472</v>
      </c>
      <c r="K25" s="422">
        <f>I25/H25*100</f>
        <v>100</v>
      </c>
      <c r="M25" s="17"/>
      <c r="N25" s="21"/>
    </row>
    <row r="26" spans="1:11" ht="73.5" customHeight="1">
      <c r="A26" s="696"/>
      <c r="B26" s="696"/>
      <c r="C26" s="696"/>
      <c r="D26" s="698"/>
      <c r="E26" s="215" t="s">
        <v>382</v>
      </c>
      <c r="F26" s="218" t="s">
        <v>4</v>
      </c>
      <c r="G26" s="214">
        <v>18040.1</v>
      </c>
      <c r="H26" s="439">
        <v>17169.4</v>
      </c>
      <c r="I26" s="439">
        <v>15898.7</v>
      </c>
      <c r="J26" s="422">
        <f t="shared" si="0"/>
        <v>88.12977755112223</v>
      </c>
      <c r="K26" s="422">
        <f t="shared" si="1"/>
        <v>92.59904248255617</v>
      </c>
    </row>
    <row r="27" spans="1:14" ht="23.25" customHeight="1">
      <c r="A27" s="210" t="s">
        <v>19</v>
      </c>
      <c r="B27" s="210" t="s">
        <v>63</v>
      </c>
      <c r="C27" s="210"/>
      <c r="D27" s="699" t="s">
        <v>117</v>
      </c>
      <c r="E27" s="700"/>
      <c r="F27" s="700"/>
      <c r="G27" s="700"/>
      <c r="H27" s="700"/>
      <c r="I27" s="700"/>
      <c r="J27" s="700"/>
      <c r="K27" s="700"/>
      <c r="L27" s="766"/>
      <c r="M27" s="182"/>
      <c r="N27" s="182"/>
    </row>
    <row r="28" spans="1:11" ht="18.75">
      <c r="A28" s="695" t="s">
        <v>19</v>
      </c>
      <c r="B28" s="695" t="s">
        <v>63</v>
      </c>
      <c r="C28" s="695" t="s">
        <v>49</v>
      </c>
      <c r="D28" s="702" t="s">
        <v>118</v>
      </c>
      <c r="E28" s="216" t="s">
        <v>119</v>
      </c>
      <c r="F28" s="212" t="s">
        <v>383</v>
      </c>
      <c r="G28" s="217">
        <v>9</v>
      </c>
      <c r="H28" s="217">
        <v>9</v>
      </c>
      <c r="I28" s="217">
        <v>9</v>
      </c>
      <c r="J28" s="422">
        <f>I28/G28*100</f>
        <v>100</v>
      </c>
      <c r="K28" s="422">
        <f>I28/H28*100</f>
        <v>100</v>
      </c>
    </row>
    <row r="29" spans="1:14" ht="78" customHeight="1">
      <c r="A29" s="696"/>
      <c r="B29" s="696"/>
      <c r="C29" s="696"/>
      <c r="D29" s="698"/>
      <c r="E29" s="222" t="s">
        <v>382</v>
      </c>
      <c r="F29" s="218" t="s">
        <v>4</v>
      </c>
      <c r="G29" s="214">
        <f>'Форма 1 2023 +'!L141</f>
        <v>4215.7</v>
      </c>
      <c r="H29" s="214">
        <f>'Форма 1 2023 +'!M141</f>
        <v>4213.9</v>
      </c>
      <c r="I29" s="214">
        <f>'Форма 1 2023 +'!N141</f>
        <v>4149.1</v>
      </c>
      <c r="J29" s="422">
        <f>I29/G29*100</f>
        <v>98.42019119007522</v>
      </c>
      <c r="K29" s="422">
        <f>I29/H29*100</f>
        <v>98.46223213650065</v>
      </c>
      <c r="L29" s="763"/>
      <c r="M29" s="17"/>
      <c r="N29" s="17"/>
    </row>
    <row r="31" spans="7:14" ht="15">
      <c r="G31" s="17"/>
      <c r="H31" s="17"/>
      <c r="I31" s="17"/>
      <c r="L31" s="763"/>
      <c r="M31" s="17"/>
      <c r="N31" s="17"/>
    </row>
  </sheetData>
  <sheetProtection/>
  <mergeCells count="49">
    <mergeCell ref="A4:K4"/>
    <mergeCell ref="A21:A22"/>
    <mergeCell ref="B21:B22"/>
    <mergeCell ref="C21:C22"/>
    <mergeCell ref="D21:D22"/>
    <mergeCell ref="A25:A26"/>
    <mergeCell ref="B25:B26"/>
    <mergeCell ref="C25:C26"/>
    <mergeCell ref="D25:D26"/>
    <mergeCell ref="A23:A24"/>
    <mergeCell ref="D27:K27"/>
    <mergeCell ref="A28:A29"/>
    <mergeCell ref="B28:B29"/>
    <mergeCell ref="C28:C29"/>
    <mergeCell ref="D28:D29"/>
    <mergeCell ref="D18:K18"/>
    <mergeCell ref="A19:A20"/>
    <mergeCell ref="B19:B20"/>
    <mergeCell ref="C19:C20"/>
    <mergeCell ref="D19:D20"/>
    <mergeCell ref="B23:B24"/>
    <mergeCell ref="C23:C24"/>
    <mergeCell ref="D23:D24"/>
    <mergeCell ref="D11:K11"/>
    <mergeCell ref="A12:A17"/>
    <mergeCell ref="B12:B17"/>
    <mergeCell ref="C12:C17"/>
    <mergeCell ref="D12:D13"/>
    <mergeCell ref="D14:D15"/>
    <mergeCell ref="D16:D17"/>
    <mergeCell ref="H5:H6"/>
    <mergeCell ref="I5:I6"/>
    <mergeCell ref="J5:J6"/>
    <mergeCell ref="K5:K6"/>
    <mergeCell ref="D8:K8"/>
    <mergeCell ref="A9:A10"/>
    <mergeCell ref="B9:B10"/>
    <mergeCell ref="C9:C10"/>
    <mergeCell ref="D9:D10"/>
    <mergeCell ref="J1:K1"/>
    <mergeCell ref="A1:E1"/>
    <mergeCell ref="A2:K2"/>
    <mergeCell ref="A3:K3"/>
    <mergeCell ref="A5:B5"/>
    <mergeCell ref="C5:C6"/>
    <mergeCell ref="D5:D6"/>
    <mergeCell ref="E5:E6"/>
    <mergeCell ref="F5:F6"/>
    <mergeCell ref="G5:G6"/>
  </mergeCells>
  <printOptions/>
  <pageMargins left="0.7086614173228347" right="0.31496062992125984" top="0.15748031496062992" bottom="0.7480314960629921" header="0.31496062992125984" footer="0.31496062992125984"/>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tabColor rgb="FFFF0000"/>
  </sheetPr>
  <dimension ref="A1:V364"/>
  <sheetViews>
    <sheetView zoomScale="70" zoomScaleNormal="70" zoomScaleSheetLayoutView="70" zoomScalePageLayoutView="0" workbookViewId="0" topLeftCell="A1">
      <selection activeCell="R6" sqref="R6"/>
    </sheetView>
  </sheetViews>
  <sheetFormatPr defaultColWidth="8.8515625" defaultRowHeight="15"/>
  <cols>
    <col min="1" max="1" width="4.57421875" style="21" customWidth="1"/>
    <col min="2" max="3" width="4.421875" style="21" customWidth="1"/>
    <col min="4" max="4" width="40.28125" style="19" customWidth="1"/>
    <col min="5" max="5" width="12.28125" style="21" customWidth="1"/>
    <col min="6" max="6" width="5.140625" style="21" hidden="1" customWidth="1"/>
    <col min="7" max="7" width="10.57421875" style="198" customWidth="1"/>
    <col min="8" max="8" width="10.421875" style="185" customWidth="1"/>
    <col min="9" max="9" width="10.57421875" style="185" customWidth="1"/>
    <col min="10" max="10" width="13.7109375" style="25" customWidth="1"/>
    <col min="11" max="11" width="12.8515625" style="26" customWidth="1"/>
    <col min="12" max="12" width="52.7109375" style="207" customWidth="1"/>
    <col min="13" max="13" width="10.57421875" style="21" hidden="1" customWidth="1"/>
    <col min="14" max="15" width="8.8515625" style="739" customWidth="1"/>
    <col min="16" max="16" width="8.8515625" style="740" customWidth="1"/>
    <col min="17" max="17" width="8.8515625" style="739" customWidth="1"/>
    <col min="18" max="22" width="8.8515625" style="425" customWidth="1"/>
    <col min="23" max="16384" width="8.8515625" style="21" customWidth="1"/>
  </cols>
  <sheetData>
    <row r="1" spans="1:22" s="22" customFormat="1" ht="15">
      <c r="A1" s="704" t="s">
        <v>527</v>
      </c>
      <c r="B1" s="704"/>
      <c r="C1" s="704"/>
      <c r="D1" s="704"/>
      <c r="E1" s="704"/>
      <c r="F1" s="704"/>
      <c r="G1" s="704"/>
      <c r="H1" s="704"/>
      <c r="I1" s="704"/>
      <c r="J1" s="704"/>
      <c r="K1" s="704"/>
      <c r="L1" s="704"/>
      <c r="N1" s="739"/>
      <c r="O1" s="739"/>
      <c r="P1" s="740"/>
      <c r="Q1" s="739"/>
      <c r="R1" s="425"/>
      <c r="S1" s="425"/>
      <c r="T1" s="425"/>
      <c r="U1" s="425"/>
      <c r="V1" s="425"/>
    </row>
    <row r="2" spans="1:22" s="307" customFormat="1" ht="18.75">
      <c r="A2" s="704"/>
      <c r="B2" s="704"/>
      <c r="C2" s="704"/>
      <c r="D2" s="704"/>
      <c r="E2" s="704"/>
      <c r="F2" s="704"/>
      <c r="G2" s="704"/>
      <c r="H2" s="704"/>
      <c r="I2" s="704"/>
      <c r="J2" s="704"/>
      <c r="K2" s="704"/>
      <c r="L2" s="704"/>
      <c r="M2" s="306"/>
      <c r="N2" s="741"/>
      <c r="O2" s="741"/>
      <c r="P2" s="742"/>
      <c r="Q2" s="741"/>
      <c r="R2" s="743"/>
      <c r="S2" s="743"/>
      <c r="T2" s="743"/>
      <c r="U2" s="743"/>
      <c r="V2" s="743"/>
    </row>
    <row r="3" spans="1:22" s="203" customFormat="1" ht="14.25" customHeight="1">
      <c r="A3" s="705"/>
      <c r="B3" s="705"/>
      <c r="C3" s="705"/>
      <c r="D3" s="705"/>
      <c r="E3" s="705"/>
      <c r="F3" s="705"/>
      <c r="G3" s="705"/>
      <c r="H3" s="705"/>
      <c r="I3" s="705"/>
      <c r="J3" s="705"/>
      <c r="K3" s="705"/>
      <c r="L3" s="705"/>
      <c r="N3" s="741"/>
      <c r="O3" s="741"/>
      <c r="P3" s="742"/>
      <c r="Q3" s="741"/>
      <c r="R3" s="743"/>
      <c r="S3" s="743"/>
      <c r="T3" s="743"/>
      <c r="U3" s="743"/>
      <c r="V3" s="743"/>
    </row>
    <row r="4" spans="1:13" ht="15.75">
      <c r="A4" s="706" t="s">
        <v>8</v>
      </c>
      <c r="B4" s="707"/>
      <c r="C4" s="710" t="s">
        <v>15</v>
      </c>
      <c r="D4" s="713" t="s">
        <v>16</v>
      </c>
      <c r="E4" s="713" t="s">
        <v>125</v>
      </c>
      <c r="F4" s="713" t="s">
        <v>17</v>
      </c>
      <c r="G4" s="720" t="s">
        <v>18</v>
      </c>
      <c r="H4" s="721"/>
      <c r="I4" s="722"/>
      <c r="J4" s="727" t="s">
        <v>164</v>
      </c>
      <c r="K4" s="727" t="s">
        <v>48</v>
      </c>
      <c r="L4" s="713" t="s">
        <v>165</v>
      </c>
      <c r="M4" s="20"/>
    </row>
    <row r="5" spans="1:13" ht="15">
      <c r="A5" s="708"/>
      <c r="B5" s="709"/>
      <c r="C5" s="711"/>
      <c r="D5" s="714"/>
      <c r="E5" s="714"/>
      <c r="F5" s="714"/>
      <c r="G5" s="713" t="s">
        <v>168</v>
      </c>
      <c r="H5" s="713" t="s">
        <v>167</v>
      </c>
      <c r="I5" s="718" t="s">
        <v>166</v>
      </c>
      <c r="J5" s="728"/>
      <c r="K5" s="728"/>
      <c r="L5" s="714"/>
      <c r="M5" s="20"/>
    </row>
    <row r="6" spans="1:13" ht="101.25" customHeight="1">
      <c r="A6" s="308" t="s">
        <v>13</v>
      </c>
      <c r="B6" s="308" t="s">
        <v>9</v>
      </c>
      <c r="C6" s="712"/>
      <c r="D6" s="715"/>
      <c r="E6" s="715"/>
      <c r="F6" s="715"/>
      <c r="G6" s="715"/>
      <c r="H6" s="715"/>
      <c r="I6" s="719"/>
      <c r="J6" s="729"/>
      <c r="K6" s="729"/>
      <c r="L6" s="715"/>
      <c r="M6" s="20"/>
    </row>
    <row r="7" spans="1:22" s="19" customFormat="1" ht="56.25">
      <c r="A7" s="308">
        <v>1</v>
      </c>
      <c r="B7" s="308">
        <v>2</v>
      </c>
      <c r="C7" s="208">
        <v>3</v>
      </c>
      <c r="D7" s="208">
        <v>4</v>
      </c>
      <c r="E7" s="208">
        <v>5</v>
      </c>
      <c r="F7" s="208"/>
      <c r="G7" s="208">
        <v>6</v>
      </c>
      <c r="H7" s="208">
        <v>7</v>
      </c>
      <c r="I7" s="309">
        <v>8</v>
      </c>
      <c r="J7" s="249" t="s">
        <v>163</v>
      </c>
      <c r="K7" s="249">
        <v>10</v>
      </c>
      <c r="L7" s="208">
        <v>11</v>
      </c>
      <c r="M7" s="23"/>
      <c r="N7" s="744"/>
      <c r="O7" s="745"/>
      <c r="P7" s="745"/>
      <c r="Q7" s="746"/>
      <c r="R7" s="747"/>
      <c r="S7" s="747"/>
      <c r="T7" s="747"/>
      <c r="U7" s="747"/>
      <c r="V7" s="747"/>
    </row>
    <row r="8" spans="1:22" s="147" customFormat="1" ht="15.75">
      <c r="A8" s="333" t="s">
        <v>19</v>
      </c>
      <c r="B8" s="334"/>
      <c r="C8" s="335"/>
      <c r="D8" s="730" t="s">
        <v>468</v>
      </c>
      <c r="E8" s="731"/>
      <c r="F8" s="731"/>
      <c r="G8" s="731"/>
      <c r="H8" s="731"/>
      <c r="I8" s="731"/>
      <c r="J8" s="731"/>
      <c r="K8" s="731"/>
      <c r="L8" s="732"/>
      <c r="M8" s="336"/>
      <c r="N8" s="748"/>
      <c r="O8" s="753"/>
      <c r="P8" s="754"/>
      <c r="Q8" s="755"/>
      <c r="R8" s="496"/>
      <c r="S8" s="496"/>
      <c r="T8" s="496"/>
      <c r="U8" s="496"/>
      <c r="V8" s="496"/>
    </row>
    <row r="9" spans="1:22" s="147" customFormat="1" ht="15.75">
      <c r="A9" s="337" t="s">
        <v>19</v>
      </c>
      <c r="B9" s="337" t="s">
        <v>7</v>
      </c>
      <c r="C9" s="338"/>
      <c r="D9" s="716" t="s">
        <v>101</v>
      </c>
      <c r="E9" s="717"/>
      <c r="F9" s="717"/>
      <c r="G9" s="717"/>
      <c r="H9" s="717"/>
      <c r="I9" s="717"/>
      <c r="J9" s="717"/>
      <c r="K9" s="717"/>
      <c r="L9" s="24"/>
      <c r="M9" s="339"/>
      <c r="N9" s="410"/>
      <c r="O9" s="755"/>
      <c r="P9" s="754"/>
      <c r="Q9" s="755"/>
      <c r="R9" s="496"/>
      <c r="S9" s="496"/>
      <c r="T9" s="496"/>
      <c r="U9" s="496"/>
      <c r="V9" s="496"/>
    </row>
    <row r="10" spans="1:22" s="366" customFormat="1" ht="116.25" customHeight="1">
      <c r="A10" s="328" t="s">
        <v>19</v>
      </c>
      <c r="B10" s="328" t="s">
        <v>7</v>
      </c>
      <c r="C10" s="340">
        <v>1</v>
      </c>
      <c r="D10" s="341" t="s">
        <v>126</v>
      </c>
      <c r="E10" s="340" t="s">
        <v>127</v>
      </c>
      <c r="F10" s="340" t="s">
        <v>127</v>
      </c>
      <c r="G10" s="471">
        <v>79.14</v>
      </c>
      <c r="H10" s="471">
        <v>79.2</v>
      </c>
      <c r="I10" s="360">
        <v>89.13</v>
      </c>
      <c r="J10" s="409">
        <f>I10/H10</f>
        <v>1.1253787878787878</v>
      </c>
      <c r="K10" s="343">
        <f>I10/G10*100</f>
        <v>112.62319939347991</v>
      </c>
      <c r="L10" s="472" t="s">
        <v>485</v>
      </c>
      <c r="M10" s="363"/>
      <c r="N10" s="410"/>
      <c r="O10" s="755"/>
      <c r="P10" s="754"/>
      <c r="Q10" s="755"/>
      <c r="R10" s="496"/>
      <c r="S10" s="496"/>
      <c r="T10" s="496"/>
      <c r="U10" s="496"/>
      <c r="V10" s="496"/>
    </row>
    <row r="11" spans="1:22" s="366" customFormat="1" ht="81.75" customHeight="1">
      <c r="A11" s="328" t="s">
        <v>19</v>
      </c>
      <c r="B11" s="328" t="s">
        <v>7</v>
      </c>
      <c r="C11" s="340">
        <v>2</v>
      </c>
      <c r="D11" s="341" t="s">
        <v>128</v>
      </c>
      <c r="E11" s="340" t="s">
        <v>127</v>
      </c>
      <c r="F11" s="340" t="s">
        <v>127</v>
      </c>
      <c r="G11" s="471">
        <v>7.37</v>
      </c>
      <c r="H11" s="471">
        <v>6.8</v>
      </c>
      <c r="I11" s="360">
        <v>8.86</v>
      </c>
      <c r="J11" s="409">
        <f>I11/H11</f>
        <v>1.3029411764705883</v>
      </c>
      <c r="K11" s="343">
        <f>I11/G11*100</f>
        <v>120.21709633649931</v>
      </c>
      <c r="L11" s="472" t="s">
        <v>542</v>
      </c>
      <c r="M11" s="363"/>
      <c r="N11" s="410"/>
      <c r="O11" s="755"/>
      <c r="P11" s="754"/>
      <c r="Q11" s="755"/>
      <c r="R11" s="496"/>
      <c r="S11" s="496"/>
      <c r="T11" s="496"/>
      <c r="U11" s="496"/>
      <c r="V11" s="496"/>
    </row>
    <row r="12" spans="1:22" s="366" customFormat="1" ht="69" customHeight="1">
      <c r="A12" s="328" t="s">
        <v>19</v>
      </c>
      <c r="B12" s="328" t="s">
        <v>7</v>
      </c>
      <c r="C12" s="340">
        <v>3</v>
      </c>
      <c r="D12" s="341" t="s">
        <v>129</v>
      </c>
      <c r="E12" s="340" t="s">
        <v>127</v>
      </c>
      <c r="F12" s="340" t="s">
        <v>127</v>
      </c>
      <c r="G12" s="473">
        <v>0.71</v>
      </c>
      <c r="H12" s="474">
        <v>0.75</v>
      </c>
      <c r="I12" s="346">
        <v>0.71</v>
      </c>
      <c r="J12" s="409">
        <f>I12/H12</f>
        <v>0.9466666666666667</v>
      </c>
      <c r="K12" s="343">
        <f>I12/G12*100</f>
        <v>100</v>
      </c>
      <c r="L12" s="475" t="s">
        <v>486</v>
      </c>
      <c r="M12" s="363"/>
      <c r="N12" s="410"/>
      <c r="O12" s="755"/>
      <c r="P12" s="754"/>
      <c r="Q12" s="755"/>
      <c r="R12" s="496"/>
      <c r="S12" s="496"/>
      <c r="T12" s="496"/>
      <c r="U12" s="496"/>
      <c r="V12" s="496"/>
    </row>
    <row r="13" spans="1:22" s="366" customFormat="1" ht="116.25" customHeight="1">
      <c r="A13" s="328" t="s">
        <v>19</v>
      </c>
      <c r="B13" s="328" t="s">
        <v>7</v>
      </c>
      <c r="C13" s="340">
        <v>4</v>
      </c>
      <c r="D13" s="341" t="s">
        <v>130</v>
      </c>
      <c r="E13" s="340" t="s">
        <v>127</v>
      </c>
      <c r="F13" s="340" t="s">
        <v>127</v>
      </c>
      <c r="G13" s="343">
        <v>0</v>
      </c>
      <c r="H13" s="344">
        <v>0</v>
      </c>
      <c r="I13" s="344">
        <v>0</v>
      </c>
      <c r="J13" s="409">
        <v>1</v>
      </c>
      <c r="K13" s="343">
        <v>100</v>
      </c>
      <c r="L13" s="347" t="s">
        <v>146</v>
      </c>
      <c r="M13" s="363"/>
      <c r="N13" s="410"/>
      <c r="O13" s="755"/>
      <c r="P13" s="754"/>
      <c r="Q13" s="755"/>
      <c r="R13" s="496"/>
      <c r="S13" s="496"/>
      <c r="T13" s="496"/>
      <c r="U13" s="496"/>
      <c r="V13" s="496"/>
    </row>
    <row r="14" spans="1:22" s="366" customFormat="1" ht="115.5" customHeight="1">
      <c r="A14" s="328" t="s">
        <v>19</v>
      </c>
      <c r="B14" s="328" t="s">
        <v>7</v>
      </c>
      <c r="C14" s="340">
        <v>5</v>
      </c>
      <c r="D14" s="341" t="s">
        <v>133</v>
      </c>
      <c r="E14" s="349" t="s">
        <v>127</v>
      </c>
      <c r="F14" s="340" t="s">
        <v>127</v>
      </c>
      <c r="G14" s="343">
        <v>55.2</v>
      </c>
      <c r="H14" s="343">
        <v>55.3</v>
      </c>
      <c r="I14" s="360">
        <v>55.86</v>
      </c>
      <c r="J14" s="409">
        <f>I14/H14</f>
        <v>1.010126582278481</v>
      </c>
      <c r="K14" s="343">
        <f>I14/G14*100</f>
        <v>101.19565217391305</v>
      </c>
      <c r="L14" s="472" t="s">
        <v>543</v>
      </c>
      <c r="M14" s="363"/>
      <c r="N14" s="410"/>
      <c r="O14" s="755"/>
      <c r="P14" s="754"/>
      <c r="Q14" s="755"/>
      <c r="R14" s="496"/>
      <c r="S14" s="496"/>
      <c r="T14" s="496"/>
      <c r="U14" s="496"/>
      <c r="V14" s="496"/>
    </row>
    <row r="15" spans="1:22" s="366" customFormat="1" ht="66" customHeight="1">
      <c r="A15" s="328" t="s">
        <v>19</v>
      </c>
      <c r="B15" s="328" t="s">
        <v>7</v>
      </c>
      <c r="C15" s="340">
        <v>6</v>
      </c>
      <c r="D15" s="341" t="s">
        <v>586</v>
      </c>
      <c r="E15" s="349" t="s">
        <v>127</v>
      </c>
      <c r="F15" s="340" t="s">
        <v>127</v>
      </c>
      <c r="G15" s="343">
        <v>0</v>
      </c>
      <c r="H15" s="343">
        <v>100</v>
      </c>
      <c r="I15" s="360">
        <v>100</v>
      </c>
      <c r="J15" s="409">
        <f>I15/H15</f>
        <v>1</v>
      </c>
      <c r="K15" s="343">
        <v>100</v>
      </c>
      <c r="L15" s="472" t="s">
        <v>585</v>
      </c>
      <c r="M15" s="350"/>
      <c r="N15" s="410"/>
      <c r="O15" s="755"/>
      <c r="P15" s="754"/>
      <c r="Q15" s="755"/>
      <c r="R15" s="496"/>
      <c r="S15" s="496"/>
      <c r="T15" s="496"/>
      <c r="U15" s="496"/>
      <c r="V15" s="496"/>
    </row>
    <row r="16" spans="1:22" s="358" customFormat="1" ht="15.75">
      <c r="A16" s="351"/>
      <c r="B16" s="351"/>
      <c r="C16" s="351"/>
      <c r="D16" s="352" t="s">
        <v>147</v>
      </c>
      <c r="E16" s="353">
        <f>N9</f>
        <v>0</v>
      </c>
      <c r="F16" s="354"/>
      <c r="G16" s="355"/>
      <c r="H16" s="356"/>
      <c r="I16" s="356"/>
      <c r="J16" s="357">
        <f>J10+J11+J12+J13+J15</f>
        <v>5.374986631016043</v>
      </c>
      <c r="K16" s="354"/>
      <c r="L16" s="355"/>
      <c r="M16" s="351"/>
      <c r="N16" s="749"/>
      <c r="O16" s="756"/>
      <c r="P16" s="756"/>
      <c r="Q16" s="756"/>
      <c r="R16" s="750"/>
      <c r="S16" s="750"/>
      <c r="T16" s="750"/>
      <c r="U16" s="750"/>
      <c r="V16" s="750"/>
    </row>
    <row r="17" spans="1:22" s="147" customFormat="1" ht="15.75">
      <c r="A17" s="337" t="s">
        <v>19</v>
      </c>
      <c r="B17" s="337" t="s">
        <v>6</v>
      </c>
      <c r="C17" s="338"/>
      <c r="D17" s="716" t="s">
        <v>102</v>
      </c>
      <c r="E17" s="717"/>
      <c r="F17" s="717"/>
      <c r="G17" s="717"/>
      <c r="H17" s="717"/>
      <c r="I17" s="717"/>
      <c r="J17" s="717"/>
      <c r="K17" s="717"/>
      <c r="L17" s="24"/>
      <c r="M17" s="24"/>
      <c r="N17" s="751"/>
      <c r="O17" s="757"/>
      <c r="P17" s="758"/>
      <c r="Q17" s="755"/>
      <c r="R17" s="496"/>
      <c r="S17" s="496"/>
      <c r="T17" s="496"/>
      <c r="U17" s="496"/>
      <c r="V17" s="496"/>
    </row>
    <row r="18" spans="1:22" s="366" customFormat="1" ht="98.25" customHeight="1">
      <c r="A18" s="328" t="s">
        <v>19</v>
      </c>
      <c r="B18" s="328" t="s">
        <v>6</v>
      </c>
      <c r="C18" s="340">
        <v>1</v>
      </c>
      <c r="D18" s="341" t="s">
        <v>269</v>
      </c>
      <c r="E18" s="340" t="s">
        <v>127</v>
      </c>
      <c r="F18" s="340" t="s">
        <v>127</v>
      </c>
      <c r="G18" s="471">
        <v>0.28</v>
      </c>
      <c r="H18" s="471">
        <v>0</v>
      </c>
      <c r="I18" s="360">
        <v>0.28</v>
      </c>
      <c r="J18" s="409">
        <f>H18/I18</f>
        <v>0</v>
      </c>
      <c r="K18" s="343">
        <v>0</v>
      </c>
      <c r="L18" s="477" t="s">
        <v>580</v>
      </c>
      <c r="M18" s="471"/>
      <c r="N18" s="410"/>
      <c r="O18" s="755"/>
      <c r="P18" s="754"/>
      <c r="Q18" s="755"/>
      <c r="R18" s="496"/>
      <c r="S18" s="496"/>
      <c r="T18" s="496"/>
      <c r="U18" s="496"/>
      <c r="V18" s="496"/>
    </row>
    <row r="19" spans="1:22" s="366" customFormat="1" ht="115.5" customHeight="1">
      <c r="A19" s="328" t="s">
        <v>19</v>
      </c>
      <c r="B19" s="328" t="s">
        <v>6</v>
      </c>
      <c r="C19" s="340">
        <v>2</v>
      </c>
      <c r="D19" s="341" t="s">
        <v>134</v>
      </c>
      <c r="E19" s="340" t="s">
        <v>127</v>
      </c>
      <c r="F19" s="340" t="s">
        <v>127</v>
      </c>
      <c r="G19" s="471">
        <v>14.29</v>
      </c>
      <c r="H19" s="471">
        <v>21.43</v>
      </c>
      <c r="I19" s="360">
        <v>21.43</v>
      </c>
      <c r="J19" s="409">
        <f aca="true" t="shared" si="0" ref="J19:J24">I19/H19</f>
        <v>1</v>
      </c>
      <c r="K19" s="343">
        <f>I19/G19*100</f>
        <v>149.96501049685097</v>
      </c>
      <c r="L19" s="478" t="s">
        <v>270</v>
      </c>
      <c r="M19" s="471"/>
      <c r="N19" s="410"/>
      <c r="O19" s="755"/>
      <c r="P19" s="754"/>
      <c r="Q19" s="755"/>
      <c r="R19" s="496"/>
      <c r="S19" s="496"/>
      <c r="T19" s="496"/>
      <c r="U19" s="496"/>
      <c r="V19" s="496"/>
    </row>
    <row r="20" spans="1:22" s="366" customFormat="1" ht="100.5" customHeight="1">
      <c r="A20" s="328" t="s">
        <v>19</v>
      </c>
      <c r="B20" s="328" t="s">
        <v>6</v>
      </c>
      <c r="C20" s="340">
        <v>3</v>
      </c>
      <c r="D20" s="341" t="s">
        <v>135</v>
      </c>
      <c r="E20" s="340" t="s">
        <v>127</v>
      </c>
      <c r="F20" s="340" t="s">
        <v>127</v>
      </c>
      <c r="G20" s="343">
        <v>92.9</v>
      </c>
      <c r="H20" s="343">
        <v>92.91</v>
      </c>
      <c r="I20" s="344">
        <v>92.9</v>
      </c>
      <c r="J20" s="409">
        <f t="shared" si="0"/>
        <v>0.999892368959208</v>
      </c>
      <c r="K20" s="343">
        <f>I20/G20*100</f>
        <v>100</v>
      </c>
      <c r="L20" s="478" t="s">
        <v>270</v>
      </c>
      <c r="M20" s="343"/>
      <c r="N20" s="410"/>
      <c r="O20" s="755"/>
      <c r="P20" s="754"/>
      <c r="Q20" s="755"/>
      <c r="R20" s="496"/>
      <c r="S20" s="496"/>
      <c r="T20" s="496"/>
      <c r="U20" s="496"/>
      <c r="V20" s="496"/>
    </row>
    <row r="21" spans="1:22" s="366" customFormat="1" ht="68.25" customHeight="1">
      <c r="A21" s="328" t="s">
        <v>19</v>
      </c>
      <c r="B21" s="328" t="s">
        <v>6</v>
      </c>
      <c r="C21" s="340">
        <v>4</v>
      </c>
      <c r="D21" s="341" t="s">
        <v>136</v>
      </c>
      <c r="E21" s="340" t="s">
        <v>127</v>
      </c>
      <c r="F21" s="340" t="s">
        <v>127</v>
      </c>
      <c r="G21" s="471">
        <v>83.3</v>
      </c>
      <c r="H21" s="471">
        <v>83.3</v>
      </c>
      <c r="I21" s="360">
        <v>83.3</v>
      </c>
      <c r="J21" s="409">
        <f t="shared" si="0"/>
        <v>1</v>
      </c>
      <c r="K21" s="343">
        <f>I21/G21*100</f>
        <v>100</v>
      </c>
      <c r="L21" s="478" t="s">
        <v>270</v>
      </c>
      <c r="M21" s="471"/>
      <c r="N21" s="410"/>
      <c r="O21" s="755"/>
      <c r="P21" s="754"/>
      <c r="Q21" s="755"/>
      <c r="R21" s="496"/>
      <c r="S21" s="496"/>
      <c r="T21" s="496"/>
      <c r="U21" s="496"/>
      <c r="V21" s="496"/>
    </row>
    <row r="22" spans="1:22" s="366" customFormat="1" ht="178.5" customHeight="1">
      <c r="A22" s="328" t="s">
        <v>19</v>
      </c>
      <c r="B22" s="328" t="s">
        <v>6</v>
      </c>
      <c r="C22" s="340">
        <v>5</v>
      </c>
      <c r="D22" s="341" t="s">
        <v>258</v>
      </c>
      <c r="E22" s="340" t="s">
        <v>127</v>
      </c>
      <c r="F22" s="340" t="s">
        <v>127</v>
      </c>
      <c r="G22" s="471">
        <v>35</v>
      </c>
      <c r="H22" s="471">
        <v>30.77</v>
      </c>
      <c r="I22" s="360">
        <v>28.6</v>
      </c>
      <c r="J22" s="409">
        <f>H22/I22</f>
        <v>1.0758741258741258</v>
      </c>
      <c r="K22" s="343">
        <f>I22/G22*100</f>
        <v>81.71428571428572</v>
      </c>
      <c r="L22" s="478" t="s">
        <v>583</v>
      </c>
      <c r="M22" s="471"/>
      <c r="N22" s="410"/>
      <c r="O22" s="755"/>
      <c r="P22" s="754"/>
      <c r="Q22" s="755"/>
      <c r="R22" s="496"/>
      <c r="S22" s="496"/>
      <c r="T22" s="496"/>
      <c r="U22" s="496"/>
      <c r="V22" s="496"/>
    </row>
    <row r="23" spans="1:22" s="366" customFormat="1" ht="178.5" customHeight="1">
      <c r="A23" s="328" t="s">
        <v>19</v>
      </c>
      <c r="B23" s="328" t="s">
        <v>6</v>
      </c>
      <c r="C23" s="340">
        <v>6</v>
      </c>
      <c r="D23" s="341" t="s">
        <v>467</v>
      </c>
      <c r="E23" s="340" t="s">
        <v>127</v>
      </c>
      <c r="F23" s="340"/>
      <c r="G23" s="471">
        <v>0</v>
      </c>
      <c r="H23" s="471">
        <v>50</v>
      </c>
      <c r="I23" s="360">
        <v>15</v>
      </c>
      <c r="J23" s="409">
        <f t="shared" si="0"/>
        <v>0.3</v>
      </c>
      <c r="K23" s="343">
        <f>I23/H23*100</f>
        <v>30</v>
      </c>
      <c r="L23" s="478" t="s">
        <v>550</v>
      </c>
      <c r="M23" s="471"/>
      <c r="N23" s="410"/>
      <c r="O23" s="755"/>
      <c r="P23" s="754"/>
      <c r="Q23" s="755"/>
      <c r="R23" s="496"/>
      <c r="S23" s="496"/>
      <c r="T23" s="496"/>
      <c r="U23" s="496"/>
      <c r="V23" s="496"/>
    </row>
    <row r="24" spans="1:22" s="366" customFormat="1" ht="69" customHeight="1">
      <c r="A24" s="328" t="s">
        <v>19</v>
      </c>
      <c r="B24" s="328" t="s">
        <v>6</v>
      </c>
      <c r="C24" s="340">
        <v>7</v>
      </c>
      <c r="D24" s="341" t="s">
        <v>586</v>
      </c>
      <c r="E24" s="349" t="s">
        <v>127</v>
      </c>
      <c r="F24" s="340" t="s">
        <v>127</v>
      </c>
      <c r="G24" s="343">
        <v>0</v>
      </c>
      <c r="H24" s="343">
        <v>100</v>
      </c>
      <c r="I24" s="360">
        <v>100</v>
      </c>
      <c r="J24" s="409">
        <f t="shared" si="0"/>
        <v>1</v>
      </c>
      <c r="K24" s="343">
        <f>I24/H24*100</f>
        <v>100</v>
      </c>
      <c r="L24" s="472" t="s">
        <v>585</v>
      </c>
      <c r="M24" s="471"/>
      <c r="N24" s="410"/>
      <c r="O24" s="755"/>
      <c r="P24" s="754"/>
      <c r="Q24" s="755"/>
      <c r="R24" s="496"/>
      <c r="S24" s="496"/>
      <c r="T24" s="496"/>
      <c r="U24" s="496"/>
      <c r="V24" s="496"/>
    </row>
    <row r="25" spans="1:22" s="358" customFormat="1" ht="15.75">
      <c r="A25" s="351"/>
      <c r="B25" s="351"/>
      <c r="C25" s="351"/>
      <c r="D25" s="352" t="s">
        <v>147</v>
      </c>
      <c r="E25" s="353">
        <f>N17</f>
        <v>0</v>
      </c>
      <c r="F25" s="354"/>
      <c r="G25" s="355"/>
      <c r="H25" s="356"/>
      <c r="I25" s="356"/>
      <c r="J25" s="357">
        <f>J18+J19+J20+J21+J22</f>
        <v>4.075766494833334</v>
      </c>
      <c r="K25" s="354"/>
      <c r="L25" s="355"/>
      <c r="M25" s="351"/>
      <c r="N25" s="749"/>
      <c r="O25" s="756"/>
      <c r="P25" s="756"/>
      <c r="Q25" s="756"/>
      <c r="R25" s="750"/>
      <c r="S25" s="750"/>
      <c r="T25" s="750"/>
      <c r="U25" s="750"/>
      <c r="V25" s="750"/>
    </row>
    <row r="26" spans="1:22" s="147" customFormat="1" ht="15.75">
      <c r="A26" s="362"/>
      <c r="B26" s="362"/>
      <c r="C26" s="362"/>
      <c r="D26" s="723" t="s">
        <v>391</v>
      </c>
      <c r="E26" s="724"/>
      <c r="F26" s="724"/>
      <c r="G26" s="724"/>
      <c r="H26" s="724"/>
      <c r="I26" s="724"/>
      <c r="J26" s="724"/>
      <c r="K26" s="724"/>
      <c r="L26" s="479"/>
      <c r="M26" s="345"/>
      <c r="N26" s="410"/>
      <c r="O26" s="755"/>
      <c r="P26" s="754"/>
      <c r="Q26" s="755"/>
      <c r="R26" s="496"/>
      <c r="S26" s="496"/>
      <c r="T26" s="496"/>
      <c r="U26" s="496"/>
      <c r="V26" s="496"/>
    </row>
    <row r="27" spans="1:22" s="366" customFormat="1" ht="163.5" customHeight="1">
      <c r="A27" s="328" t="s">
        <v>19</v>
      </c>
      <c r="B27" s="328">
        <v>3</v>
      </c>
      <c r="C27" s="340">
        <v>1</v>
      </c>
      <c r="D27" s="341" t="s">
        <v>400</v>
      </c>
      <c r="E27" s="340" t="s">
        <v>127</v>
      </c>
      <c r="F27" s="363">
        <v>12.3</v>
      </c>
      <c r="G27" s="364">
        <v>86.5</v>
      </c>
      <c r="H27" s="343">
        <v>78</v>
      </c>
      <c r="I27" s="365">
        <v>83.9</v>
      </c>
      <c r="J27" s="409">
        <f>I27/H27</f>
        <v>1.0756410256410258</v>
      </c>
      <c r="K27" s="364">
        <f aca="true" t="shared" si="1" ref="K27:K32">I27/G27*100</f>
        <v>96.99421965317919</v>
      </c>
      <c r="L27" s="480" t="s">
        <v>581</v>
      </c>
      <c r="M27" s="363"/>
      <c r="N27" s="410"/>
      <c r="O27" s="755"/>
      <c r="P27" s="754"/>
      <c r="Q27" s="755"/>
      <c r="R27" s="496"/>
      <c r="S27" s="496"/>
      <c r="T27" s="496"/>
      <c r="U27" s="496"/>
      <c r="V27" s="496"/>
    </row>
    <row r="28" spans="1:22" s="366" customFormat="1" ht="164.25" customHeight="1">
      <c r="A28" s="328" t="s">
        <v>19</v>
      </c>
      <c r="B28" s="328" t="s">
        <v>54</v>
      </c>
      <c r="C28" s="340">
        <v>2</v>
      </c>
      <c r="D28" s="341" t="s">
        <v>401</v>
      </c>
      <c r="E28" s="340" t="s">
        <v>127</v>
      </c>
      <c r="F28" s="363"/>
      <c r="G28" s="364">
        <v>32</v>
      </c>
      <c r="H28" s="343">
        <v>46</v>
      </c>
      <c r="I28" s="367">
        <v>57</v>
      </c>
      <c r="J28" s="409">
        <f>I28/H28</f>
        <v>1.2391304347826086</v>
      </c>
      <c r="K28" s="364">
        <f t="shared" si="1"/>
        <v>178.125</v>
      </c>
      <c r="L28" s="480" t="s">
        <v>582</v>
      </c>
      <c r="M28" s="363"/>
      <c r="N28" s="410"/>
      <c r="O28" s="755"/>
      <c r="P28" s="754"/>
      <c r="Q28" s="755"/>
      <c r="R28" s="496"/>
      <c r="S28" s="496"/>
      <c r="T28" s="496"/>
      <c r="U28" s="496"/>
      <c r="V28" s="496"/>
    </row>
    <row r="29" spans="1:22" s="366" customFormat="1" ht="178.5" customHeight="1">
      <c r="A29" s="328" t="s">
        <v>19</v>
      </c>
      <c r="B29" s="328" t="s">
        <v>54</v>
      </c>
      <c r="C29" s="340">
        <v>3</v>
      </c>
      <c r="D29" s="341" t="s">
        <v>402</v>
      </c>
      <c r="E29" s="340" t="s">
        <v>127</v>
      </c>
      <c r="F29" s="363"/>
      <c r="G29" s="364">
        <v>65</v>
      </c>
      <c r="H29" s="343">
        <v>65</v>
      </c>
      <c r="I29" s="365">
        <v>65</v>
      </c>
      <c r="J29" s="409">
        <f>I29/H29</f>
        <v>1</v>
      </c>
      <c r="K29" s="364">
        <f t="shared" si="1"/>
        <v>100</v>
      </c>
      <c r="L29" s="478" t="s">
        <v>584</v>
      </c>
      <c r="M29" s="363"/>
      <c r="N29" s="410"/>
      <c r="O29" s="755"/>
      <c r="P29" s="754"/>
      <c r="Q29" s="755"/>
      <c r="R29" s="496"/>
      <c r="S29" s="496"/>
      <c r="T29" s="496"/>
      <c r="U29" s="496"/>
      <c r="V29" s="496"/>
    </row>
    <row r="30" spans="1:22" s="366" customFormat="1" ht="180.75" customHeight="1">
      <c r="A30" s="328" t="s">
        <v>19</v>
      </c>
      <c r="B30" s="328" t="s">
        <v>54</v>
      </c>
      <c r="C30" s="340">
        <v>4</v>
      </c>
      <c r="D30" s="341" t="s">
        <v>403</v>
      </c>
      <c r="E30" s="340" t="s">
        <v>127</v>
      </c>
      <c r="F30" s="363"/>
      <c r="G30" s="364">
        <v>80</v>
      </c>
      <c r="H30" s="343">
        <v>70</v>
      </c>
      <c r="I30" s="367">
        <v>70</v>
      </c>
      <c r="J30" s="409">
        <f>I30/H30</f>
        <v>1</v>
      </c>
      <c r="K30" s="364">
        <f t="shared" si="1"/>
        <v>87.5</v>
      </c>
      <c r="L30" s="481" t="s">
        <v>585</v>
      </c>
      <c r="M30" s="363"/>
      <c r="N30" s="410"/>
      <c r="O30" s="755"/>
      <c r="P30" s="754"/>
      <c r="Q30" s="755"/>
      <c r="R30" s="496"/>
      <c r="S30" s="496"/>
      <c r="T30" s="496"/>
      <c r="U30" s="496"/>
      <c r="V30" s="496"/>
    </row>
    <row r="31" spans="1:22" s="366" customFormat="1" ht="180.75" customHeight="1">
      <c r="A31" s="328" t="s">
        <v>19</v>
      </c>
      <c r="B31" s="328" t="s">
        <v>54</v>
      </c>
      <c r="C31" s="340">
        <v>5</v>
      </c>
      <c r="D31" s="341" t="s">
        <v>404</v>
      </c>
      <c r="E31" s="340" t="s">
        <v>127</v>
      </c>
      <c r="F31" s="363"/>
      <c r="G31" s="364">
        <v>90</v>
      </c>
      <c r="H31" s="364">
        <v>0</v>
      </c>
      <c r="I31" s="367">
        <v>0</v>
      </c>
      <c r="J31" s="409">
        <v>1</v>
      </c>
      <c r="K31" s="364">
        <f t="shared" si="1"/>
        <v>0</v>
      </c>
      <c r="L31" s="478" t="s">
        <v>587</v>
      </c>
      <c r="M31" s="363"/>
      <c r="N31" s="410"/>
      <c r="O31" s="755"/>
      <c r="P31" s="754"/>
      <c r="Q31" s="755"/>
      <c r="R31" s="496"/>
      <c r="S31" s="496"/>
      <c r="T31" s="496"/>
      <c r="U31" s="496"/>
      <c r="V31" s="496"/>
    </row>
    <row r="32" spans="1:22" s="366" customFormat="1" ht="147" customHeight="1">
      <c r="A32" s="328" t="s">
        <v>19</v>
      </c>
      <c r="B32" s="328" t="s">
        <v>54</v>
      </c>
      <c r="C32" s="340">
        <v>6</v>
      </c>
      <c r="D32" s="341" t="s">
        <v>405</v>
      </c>
      <c r="E32" s="340" t="s">
        <v>127</v>
      </c>
      <c r="F32" s="363"/>
      <c r="G32" s="364">
        <v>21</v>
      </c>
      <c r="H32" s="364">
        <v>25</v>
      </c>
      <c r="I32" s="365">
        <v>26</v>
      </c>
      <c r="J32" s="409">
        <f>I32/H32</f>
        <v>1.04</v>
      </c>
      <c r="K32" s="364">
        <f t="shared" si="1"/>
        <v>123.80952380952381</v>
      </c>
      <c r="L32" s="482" t="s">
        <v>588</v>
      </c>
      <c r="M32" s="363"/>
      <c r="N32" s="410"/>
      <c r="O32" s="755"/>
      <c r="P32" s="754"/>
      <c r="Q32" s="755"/>
      <c r="R32" s="496"/>
      <c r="S32" s="496"/>
      <c r="T32" s="496"/>
      <c r="U32" s="496"/>
      <c r="V32" s="496"/>
    </row>
    <row r="33" spans="1:22" s="358" customFormat="1" ht="15.75">
      <c r="A33" s="351"/>
      <c r="B33" s="351"/>
      <c r="C33" s="351"/>
      <c r="D33" s="352" t="s">
        <v>147</v>
      </c>
      <c r="E33" s="353">
        <f>N26</f>
        <v>0</v>
      </c>
      <c r="F33" s="354"/>
      <c r="G33" s="355"/>
      <c r="H33" s="356"/>
      <c r="I33" s="356"/>
      <c r="J33" s="357">
        <f>J27+J28+J29+J30+J31+J32</f>
        <v>6.354771460423635</v>
      </c>
      <c r="K33" s="354"/>
      <c r="L33" s="355"/>
      <c r="M33" s="351"/>
      <c r="N33" s="749"/>
      <c r="O33" s="756"/>
      <c r="P33" s="756"/>
      <c r="Q33" s="756"/>
      <c r="R33" s="750"/>
      <c r="S33" s="750"/>
      <c r="T33" s="750"/>
      <c r="U33" s="750"/>
      <c r="V33" s="750"/>
    </row>
    <row r="34" spans="1:22" s="366" customFormat="1" ht="15.75">
      <c r="A34" s="337" t="s">
        <v>19</v>
      </c>
      <c r="B34" s="337">
        <v>4</v>
      </c>
      <c r="C34" s="368"/>
      <c r="D34" s="725" t="s">
        <v>103</v>
      </c>
      <c r="E34" s="726"/>
      <c r="F34" s="726"/>
      <c r="G34" s="726"/>
      <c r="H34" s="726"/>
      <c r="I34" s="726"/>
      <c r="J34" s="726"/>
      <c r="K34" s="726"/>
      <c r="L34" s="483"/>
      <c r="M34" s="363"/>
      <c r="N34" s="410"/>
      <c r="O34" s="755"/>
      <c r="P34" s="754"/>
      <c r="Q34" s="755"/>
      <c r="R34" s="496"/>
      <c r="S34" s="496"/>
      <c r="T34" s="496"/>
      <c r="U34" s="496"/>
      <c r="V34" s="496"/>
    </row>
    <row r="35" spans="1:22" s="366" customFormat="1" ht="129.75" customHeight="1">
      <c r="A35" s="328" t="s">
        <v>19</v>
      </c>
      <c r="B35" s="328" t="s">
        <v>56</v>
      </c>
      <c r="C35" s="340">
        <v>1</v>
      </c>
      <c r="D35" s="341" t="s">
        <v>406</v>
      </c>
      <c r="E35" s="340" t="s">
        <v>259</v>
      </c>
      <c r="F35" s="369"/>
      <c r="G35" s="364">
        <v>0</v>
      </c>
      <c r="H35" s="484">
        <v>825</v>
      </c>
      <c r="I35" s="344">
        <v>825</v>
      </c>
      <c r="J35" s="409">
        <f>I35/H35</f>
        <v>1</v>
      </c>
      <c r="K35" s="343">
        <v>100</v>
      </c>
      <c r="L35" s="347" t="s">
        <v>146</v>
      </c>
      <c r="M35" s="369"/>
      <c r="N35" s="410"/>
      <c r="O35" s="755"/>
      <c r="P35" s="754"/>
      <c r="Q35" s="755"/>
      <c r="R35" s="496"/>
      <c r="S35" s="496"/>
      <c r="T35" s="496"/>
      <c r="U35" s="496"/>
      <c r="V35" s="496"/>
    </row>
    <row r="36" spans="1:22" s="366" customFormat="1" ht="145.5" customHeight="1">
      <c r="A36" s="328" t="s">
        <v>19</v>
      </c>
      <c r="B36" s="328" t="s">
        <v>56</v>
      </c>
      <c r="C36" s="340">
        <v>2</v>
      </c>
      <c r="D36" s="341" t="s">
        <v>407</v>
      </c>
      <c r="E36" s="340" t="s">
        <v>259</v>
      </c>
      <c r="F36" s="369"/>
      <c r="G36" s="364">
        <v>80</v>
      </c>
      <c r="H36" s="484">
        <v>0</v>
      </c>
      <c r="I36" s="344">
        <v>0</v>
      </c>
      <c r="J36" s="409">
        <v>1</v>
      </c>
      <c r="K36" s="343">
        <f aca="true" t="shared" si="2" ref="K36:K45">I36/G36*100</f>
        <v>0</v>
      </c>
      <c r="L36" s="347" t="s">
        <v>146</v>
      </c>
      <c r="M36" s="369"/>
      <c r="N36" s="410"/>
      <c r="O36" s="755"/>
      <c r="P36" s="754"/>
      <c r="Q36" s="755"/>
      <c r="R36" s="496"/>
      <c r="S36" s="496"/>
      <c r="T36" s="496"/>
      <c r="U36" s="496"/>
      <c r="V36" s="496"/>
    </row>
    <row r="37" spans="1:22" s="366" customFormat="1" ht="212.25" customHeight="1">
      <c r="A37" s="328" t="s">
        <v>19</v>
      </c>
      <c r="B37" s="328" t="s">
        <v>56</v>
      </c>
      <c r="C37" s="340">
        <v>3</v>
      </c>
      <c r="D37" s="341" t="s">
        <v>408</v>
      </c>
      <c r="E37" s="340" t="s">
        <v>260</v>
      </c>
      <c r="F37" s="369"/>
      <c r="G37" s="364">
        <v>41</v>
      </c>
      <c r="H37" s="364">
        <v>41</v>
      </c>
      <c r="I37" s="344">
        <v>0</v>
      </c>
      <c r="J37" s="409">
        <f>I37/H37</f>
        <v>0</v>
      </c>
      <c r="K37" s="343">
        <f t="shared" si="2"/>
        <v>0</v>
      </c>
      <c r="L37" s="485" t="s">
        <v>589</v>
      </c>
      <c r="M37" s="369"/>
      <c r="N37" s="410"/>
      <c r="O37" s="755"/>
      <c r="P37" s="754"/>
      <c r="Q37" s="755"/>
      <c r="R37" s="496"/>
      <c r="S37" s="496"/>
      <c r="T37" s="496"/>
      <c r="U37" s="496"/>
      <c r="V37" s="496"/>
    </row>
    <row r="38" spans="1:22" s="366" customFormat="1" ht="96" customHeight="1">
      <c r="A38" s="328" t="s">
        <v>19</v>
      </c>
      <c r="B38" s="328" t="s">
        <v>56</v>
      </c>
      <c r="C38" s="340">
        <v>4</v>
      </c>
      <c r="D38" s="341" t="s">
        <v>143</v>
      </c>
      <c r="E38" s="340" t="s">
        <v>127</v>
      </c>
      <c r="F38" s="369"/>
      <c r="G38" s="364">
        <v>68</v>
      </c>
      <c r="H38" s="484">
        <v>68</v>
      </c>
      <c r="I38" s="344">
        <v>68</v>
      </c>
      <c r="J38" s="409">
        <f aca="true" t="shared" si="3" ref="J38:J45">I38/H38</f>
        <v>1</v>
      </c>
      <c r="K38" s="343">
        <f t="shared" si="2"/>
        <v>100</v>
      </c>
      <c r="L38" s="347" t="s">
        <v>146</v>
      </c>
      <c r="M38" s="369"/>
      <c r="N38" s="410"/>
      <c r="O38" s="755"/>
      <c r="P38" s="754"/>
      <c r="Q38" s="755"/>
      <c r="R38" s="496"/>
      <c r="S38" s="496"/>
      <c r="T38" s="496"/>
      <c r="U38" s="496"/>
      <c r="V38" s="496"/>
    </row>
    <row r="39" spans="1:22" s="366" customFormat="1" ht="162.75" customHeight="1">
      <c r="A39" s="328" t="s">
        <v>19</v>
      </c>
      <c r="B39" s="328" t="s">
        <v>56</v>
      </c>
      <c r="C39" s="340">
        <v>5</v>
      </c>
      <c r="D39" s="341" t="s">
        <v>142</v>
      </c>
      <c r="E39" s="340" t="s">
        <v>127</v>
      </c>
      <c r="F39" s="369"/>
      <c r="G39" s="364">
        <v>75</v>
      </c>
      <c r="H39" s="484">
        <v>75</v>
      </c>
      <c r="I39" s="344">
        <v>80</v>
      </c>
      <c r="J39" s="409">
        <f t="shared" si="3"/>
        <v>1.0666666666666667</v>
      </c>
      <c r="K39" s="343">
        <f t="shared" si="2"/>
        <v>106.66666666666667</v>
      </c>
      <c r="L39" s="487" t="s">
        <v>602</v>
      </c>
      <c r="M39" s="369"/>
      <c r="N39" s="410"/>
      <c r="O39" s="755"/>
      <c r="P39" s="754"/>
      <c r="Q39" s="755"/>
      <c r="R39" s="496"/>
      <c r="S39" s="496"/>
      <c r="T39" s="496"/>
      <c r="U39" s="496"/>
      <c r="V39" s="496"/>
    </row>
    <row r="40" spans="1:22" s="366" customFormat="1" ht="78.75">
      <c r="A40" s="328" t="s">
        <v>19</v>
      </c>
      <c r="B40" s="328" t="s">
        <v>56</v>
      </c>
      <c r="C40" s="340">
        <v>6</v>
      </c>
      <c r="D40" s="341" t="s">
        <v>131</v>
      </c>
      <c r="E40" s="370" t="s">
        <v>132</v>
      </c>
      <c r="F40" s="363"/>
      <c r="G40" s="344">
        <v>27140</v>
      </c>
      <c r="H40" s="344">
        <v>28876.96</v>
      </c>
      <c r="I40" s="344">
        <v>31334.17</v>
      </c>
      <c r="J40" s="486">
        <f t="shared" si="3"/>
        <v>1.0850924058488152</v>
      </c>
      <c r="K40" s="344">
        <f t="shared" si="2"/>
        <v>115.45383198231391</v>
      </c>
      <c r="L40" s="487" t="s">
        <v>272</v>
      </c>
      <c r="M40" s="369"/>
      <c r="N40" s="410"/>
      <c r="O40" s="755"/>
      <c r="P40" s="754"/>
      <c r="Q40" s="755"/>
      <c r="R40" s="496"/>
      <c r="S40" s="496"/>
      <c r="T40" s="496"/>
      <c r="U40" s="496"/>
      <c r="V40" s="496"/>
    </row>
    <row r="41" spans="1:22" s="366" customFormat="1" ht="63">
      <c r="A41" s="328" t="s">
        <v>19</v>
      </c>
      <c r="B41" s="328" t="s">
        <v>56</v>
      </c>
      <c r="C41" s="340">
        <v>7</v>
      </c>
      <c r="D41" s="341" t="s">
        <v>137</v>
      </c>
      <c r="E41" s="370" t="s">
        <v>138</v>
      </c>
      <c r="F41" s="363"/>
      <c r="G41" s="344">
        <v>41137</v>
      </c>
      <c r="H41" s="344">
        <v>43892.65</v>
      </c>
      <c r="I41" s="344">
        <v>43345</v>
      </c>
      <c r="J41" s="486">
        <f t="shared" si="3"/>
        <v>0.9875229679684412</v>
      </c>
      <c r="K41" s="344">
        <f t="shared" si="2"/>
        <v>105.36743078007633</v>
      </c>
      <c r="L41" s="487" t="s">
        <v>272</v>
      </c>
      <c r="M41" s="369"/>
      <c r="N41" s="410"/>
      <c r="O41" s="755"/>
      <c r="P41" s="754"/>
      <c r="Q41" s="755"/>
      <c r="R41" s="496"/>
      <c r="S41" s="496"/>
      <c r="T41" s="496"/>
      <c r="U41" s="496"/>
      <c r="V41" s="496"/>
    </row>
    <row r="42" spans="1:22" s="366" customFormat="1" ht="63">
      <c r="A42" s="348" t="s">
        <v>19</v>
      </c>
      <c r="B42" s="348" t="s">
        <v>56</v>
      </c>
      <c r="C42" s="342">
        <v>8</v>
      </c>
      <c r="D42" s="359" t="s">
        <v>140</v>
      </c>
      <c r="E42" s="488" t="s">
        <v>138</v>
      </c>
      <c r="F42" s="489"/>
      <c r="G42" s="490">
        <v>37104.4</v>
      </c>
      <c r="H42" s="490">
        <v>39516.2</v>
      </c>
      <c r="I42" s="490">
        <v>38583</v>
      </c>
      <c r="J42" s="371">
        <f t="shared" si="3"/>
        <v>0.9763843689423579</v>
      </c>
      <c r="K42" s="490">
        <f t="shared" si="2"/>
        <v>103.98497213268507</v>
      </c>
      <c r="L42" s="437" t="s">
        <v>459</v>
      </c>
      <c r="M42" s="369"/>
      <c r="N42" s="410"/>
      <c r="O42" s="755"/>
      <c r="P42" s="754"/>
      <c r="Q42" s="755"/>
      <c r="R42" s="496"/>
      <c r="S42" s="496"/>
      <c r="T42" s="496"/>
      <c r="U42" s="496"/>
      <c r="V42" s="496"/>
    </row>
    <row r="43" spans="1:17" s="496" customFormat="1" ht="82.5" customHeight="1">
      <c r="A43" s="348" t="s">
        <v>19</v>
      </c>
      <c r="B43" s="348" t="s">
        <v>56</v>
      </c>
      <c r="C43" s="342">
        <v>9</v>
      </c>
      <c r="D43" s="359" t="s">
        <v>139</v>
      </c>
      <c r="E43" s="342" t="s">
        <v>4</v>
      </c>
      <c r="F43" s="491"/>
      <c r="G43" s="492">
        <v>8.71</v>
      </c>
      <c r="H43" s="492">
        <v>6.49</v>
      </c>
      <c r="I43" s="493">
        <v>7.17</v>
      </c>
      <c r="J43" s="361">
        <f t="shared" si="3"/>
        <v>1.1047765793528506</v>
      </c>
      <c r="K43" s="494">
        <f t="shared" si="2"/>
        <v>82.31917336394947</v>
      </c>
      <c r="L43" s="437" t="s">
        <v>544</v>
      </c>
      <c r="M43" s="495"/>
      <c r="N43" s="410"/>
      <c r="O43" s="755"/>
      <c r="P43" s="754"/>
      <c r="Q43" s="755"/>
    </row>
    <row r="44" spans="1:17" s="496" customFormat="1" ht="147" customHeight="1">
      <c r="A44" s="348" t="s">
        <v>19</v>
      </c>
      <c r="B44" s="348" t="s">
        <v>56</v>
      </c>
      <c r="C44" s="342">
        <v>10</v>
      </c>
      <c r="D44" s="359" t="s">
        <v>141</v>
      </c>
      <c r="E44" s="342" t="s">
        <v>127</v>
      </c>
      <c r="F44" s="495"/>
      <c r="G44" s="497">
        <v>17</v>
      </c>
      <c r="H44" s="498">
        <v>19</v>
      </c>
      <c r="I44" s="490">
        <v>19</v>
      </c>
      <c r="J44" s="361">
        <f t="shared" si="3"/>
        <v>1</v>
      </c>
      <c r="K44" s="494">
        <f t="shared" si="2"/>
        <v>111.76470588235294</v>
      </c>
      <c r="L44" s="437" t="s">
        <v>592</v>
      </c>
      <c r="M44" s="495"/>
      <c r="N44" s="410"/>
      <c r="O44" s="755"/>
      <c r="P44" s="754"/>
      <c r="Q44" s="755"/>
    </row>
    <row r="45" spans="1:17" s="496" customFormat="1" ht="178.5" customHeight="1">
      <c r="A45" s="348" t="s">
        <v>19</v>
      </c>
      <c r="B45" s="348" t="s">
        <v>56</v>
      </c>
      <c r="C45" s="342">
        <v>11</v>
      </c>
      <c r="D45" s="359" t="s">
        <v>409</v>
      </c>
      <c r="E45" s="342" t="s">
        <v>261</v>
      </c>
      <c r="F45" s="495"/>
      <c r="G45" s="492">
        <v>91.28</v>
      </c>
      <c r="H45" s="499">
        <v>91.3</v>
      </c>
      <c r="I45" s="493">
        <v>91.05</v>
      </c>
      <c r="J45" s="361">
        <f t="shared" si="3"/>
        <v>0.9972617743702081</v>
      </c>
      <c r="K45" s="494">
        <f t="shared" si="2"/>
        <v>99.74802804557406</v>
      </c>
      <c r="L45" s="437" t="s">
        <v>593</v>
      </c>
      <c r="M45" s="495"/>
      <c r="N45" s="410"/>
      <c r="O45" s="755"/>
      <c r="P45" s="754"/>
      <c r="Q45" s="755"/>
    </row>
    <row r="46" spans="1:22" s="358" customFormat="1" ht="15.75">
      <c r="A46" s="348"/>
      <c r="B46" s="372"/>
      <c r="C46" s="351"/>
      <c r="D46" s="352" t="s">
        <v>147</v>
      </c>
      <c r="E46" s="353">
        <f>N34</f>
        <v>0</v>
      </c>
      <c r="F46" s="354"/>
      <c r="G46" s="355"/>
      <c r="H46" s="356"/>
      <c r="I46" s="356"/>
      <c r="J46" s="357">
        <f>J35+J36+J37+J38+J39+J40+J41+J42+J43+J44+J45</f>
        <v>10.21770476314934</v>
      </c>
      <c r="K46" s="354"/>
      <c r="L46" s="355"/>
      <c r="M46" s="351"/>
      <c r="N46" s="749"/>
      <c r="O46" s="756"/>
      <c r="P46" s="756"/>
      <c r="Q46" s="756"/>
      <c r="R46" s="750"/>
      <c r="S46" s="750"/>
      <c r="T46" s="750"/>
      <c r="U46" s="750"/>
      <c r="V46" s="750"/>
    </row>
    <row r="47" spans="1:22" s="147" customFormat="1" ht="15.75">
      <c r="A47" s="373" t="s">
        <v>19</v>
      </c>
      <c r="B47" s="373" t="s">
        <v>61</v>
      </c>
      <c r="C47" s="374"/>
      <c r="D47" s="725" t="s">
        <v>104</v>
      </c>
      <c r="E47" s="726"/>
      <c r="F47" s="726"/>
      <c r="G47" s="726"/>
      <c r="H47" s="726"/>
      <c r="I47" s="726"/>
      <c r="J47" s="726"/>
      <c r="K47" s="726"/>
      <c r="L47" s="375"/>
      <c r="M47" s="376"/>
      <c r="N47" s="410"/>
      <c r="O47" s="755"/>
      <c r="P47" s="754"/>
      <c r="Q47" s="755"/>
      <c r="R47" s="496"/>
      <c r="S47" s="496"/>
      <c r="T47" s="496"/>
      <c r="U47" s="496"/>
      <c r="V47" s="496"/>
    </row>
    <row r="48" spans="1:17" s="496" customFormat="1" ht="50.25" customHeight="1">
      <c r="A48" s="500" t="s">
        <v>19</v>
      </c>
      <c r="B48" s="500" t="s">
        <v>61</v>
      </c>
      <c r="C48" s="501">
        <v>1</v>
      </c>
      <c r="D48" s="502" t="s">
        <v>144</v>
      </c>
      <c r="E48" s="501" t="s">
        <v>148</v>
      </c>
      <c r="F48" s="438" t="s">
        <v>127</v>
      </c>
      <c r="G48" s="438">
        <v>100</v>
      </c>
      <c r="H48" s="438">
        <v>100</v>
      </c>
      <c r="I48" s="503">
        <v>100</v>
      </c>
      <c r="J48" s="377">
        <f>I48/H48</f>
        <v>1</v>
      </c>
      <c r="K48" s="494">
        <f>I48/G48*100</f>
        <v>100</v>
      </c>
      <c r="L48" s="494" t="s">
        <v>146</v>
      </c>
      <c r="M48" s="489">
        <v>100</v>
      </c>
      <c r="N48" s="410"/>
      <c r="O48" s="755"/>
      <c r="P48" s="754"/>
      <c r="Q48" s="755"/>
    </row>
    <row r="49" spans="1:17" s="496" customFormat="1" ht="51" customHeight="1">
      <c r="A49" s="500" t="s">
        <v>19</v>
      </c>
      <c r="B49" s="500" t="s">
        <v>61</v>
      </c>
      <c r="C49" s="501">
        <v>2</v>
      </c>
      <c r="D49" s="502" t="s">
        <v>145</v>
      </c>
      <c r="E49" s="501" t="s">
        <v>148</v>
      </c>
      <c r="F49" s="438" t="s">
        <v>127</v>
      </c>
      <c r="G49" s="438">
        <v>97.5</v>
      </c>
      <c r="H49" s="438">
        <v>97.5</v>
      </c>
      <c r="I49" s="503">
        <v>97.6</v>
      </c>
      <c r="J49" s="377">
        <f>I49/H49</f>
        <v>1.001025641025641</v>
      </c>
      <c r="K49" s="494">
        <f>I49/G49*100</f>
        <v>100.1025641025641</v>
      </c>
      <c r="L49" s="438" t="s">
        <v>320</v>
      </c>
      <c r="M49" s="489"/>
      <c r="N49" s="410"/>
      <c r="O49" s="755"/>
      <c r="P49" s="754"/>
      <c r="Q49" s="755"/>
    </row>
    <row r="50" spans="1:22" s="358" customFormat="1" ht="15.75">
      <c r="A50" s="372"/>
      <c r="B50" s="372"/>
      <c r="C50" s="351"/>
      <c r="D50" s="352" t="s">
        <v>147</v>
      </c>
      <c r="E50" s="378">
        <f>N48</f>
        <v>0</v>
      </c>
      <c r="F50" s="354"/>
      <c r="G50" s="355"/>
      <c r="H50" s="356"/>
      <c r="I50" s="356"/>
      <c r="J50" s="357">
        <f>J48+J49</f>
        <v>2.001025641025641</v>
      </c>
      <c r="K50" s="354"/>
      <c r="L50" s="355"/>
      <c r="M50" s="351"/>
      <c r="N50" s="749"/>
      <c r="O50" s="756"/>
      <c r="P50" s="756"/>
      <c r="Q50" s="756"/>
      <c r="R50" s="750"/>
      <c r="S50" s="750"/>
      <c r="T50" s="750"/>
      <c r="U50" s="750"/>
      <c r="V50" s="750"/>
    </row>
    <row r="51" spans="1:22" s="366" customFormat="1" ht="15.75">
      <c r="A51" s="373" t="s">
        <v>19</v>
      </c>
      <c r="B51" s="373" t="s">
        <v>63</v>
      </c>
      <c r="C51" s="374"/>
      <c r="D51" s="716" t="s">
        <v>152</v>
      </c>
      <c r="E51" s="717"/>
      <c r="F51" s="717"/>
      <c r="G51" s="717"/>
      <c r="H51" s="717"/>
      <c r="I51" s="717"/>
      <c r="J51" s="717"/>
      <c r="K51" s="717"/>
      <c r="L51" s="24"/>
      <c r="M51" s="363"/>
      <c r="N51" s="410"/>
      <c r="O51" s="755"/>
      <c r="P51" s="754"/>
      <c r="Q51" s="755"/>
      <c r="R51" s="496"/>
      <c r="S51" s="496"/>
      <c r="T51" s="496"/>
      <c r="U51" s="496"/>
      <c r="V51" s="496"/>
    </row>
    <row r="52" spans="1:22" s="366" customFormat="1" ht="94.5">
      <c r="A52" s="379" t="s">
        <v>19</v>
      </c>
      <c r="B52" s="379" t="s">
        <v>63</v>
      </c>
      <c r="C52" s="380"/>
      <c r="D52" s="381" t="s">
        <v>262</v>
      </c>
      <c r="E52" s="380" t="s">
        <v>149</v>
      </c>
      <c r="F52" s="382" t="s">
        <v>150</v>
      </c>
      <c r="G52" s="349">
        <v>125</v>
      </c>
      <c r="H52" s="370">
        <v>100</v>
      </c>
      <c r="I52" s="383">
        <v>100</v>
      </c>
      <c r="J52" s="504">
        <f>I52/H52</f>
        <v>1</v>
      </c>
      <c r="K52" s="343">
        <f>I52/G52*100</f>
        <v>80</v>
      </c>
      <c r="L52" s="347" t="s">
        <v>594</v>
      </c>
      <c r="M52" s="363"/>
      <c r="N52" s="410"/>
      <c r="O52" s="755"/>
      <c r="P52" s="754"/>
      <c r="Q52" s="755"/>
      <c r="R52" s="496"/>
      <c r="S52" s="496"/>
      <c r="T52" s="496"/>
      <c r="U52" s="496"/>
      <c r="V52" s="496"/>
    </row>
    <row r="53" spans="1:22" s="366" customFormat="1" ht="15.75">
      <c r="A53" s="379" t="s">
        <v>19</v>
      </c>
      <c r="B53" s="379" t="s">
        <v>63</v>
      </c>
      <c r="C53" s="380"/>
      <c r="D53" s="381" t="s">
        <v>32</v>
      </c>
      <c r="E53" s="380"/>
      <c r="F53" s="382"/>
      <c r="G53" s="349"/>
      <c r="H53" s="343"/>
      <c r="I53" s="383"/>
      <c r="J53" s="504"/>
      <c r="K53" s="343"/>
      <c r="L53" s="506"/>
      <c r="M53" s="363"/>
      <c r="N53" s="410"/>
      <c r="O53" s="755"/>
      <c r="P53" s="754"/>
      <c r="Q53" s="755"/>
      <c r="R53" s="496"/>
      <c r="S53" s="496"/>
      <c r="T53" s="496"/>
      <c r="U53" s="496"/>
      <c r="V53" s="496"/>
    </row>
    <row r="54" spans="1:22" s="366" customFormat="1" ht="82.5" customHeight="1">
      <c r="A54" s="379" t="s">
        <v>19</v>
      </c>
      <c r="B54" s="379" t="s">
        <v>63</v>
      </c>
      <c r="C54" s="380">
        <v>1</v>
      </c>
      <c r="D54" s="384" t="s">
        <v>263</v>
      </c>
      <c r="E54" s="380" t="s">
        <v>149</v>
      </c>
      <c r="F54" s="382" t="s">
        <v>150</v>
      </c>
      <c r="G54" s="349">
        <v>9.5</v>
      </c>
      <c r="H54" s="370">
        <v>9.6</v>
      </c>
      <c r="I54" s="383">
        <v>9.6</v>
      </c>
      <c r="J54" s="504">
        <f>H54/I54</f>
        <v>1</v>
      </c>
      <c r="K54" s="343">
        <f aca="true" t="shared" si="4" ref="K54:K61">I54/G54*100</f>
        <v>101.05263157894737</v>
      </c>
      <c r="L54" s="505" t="s">
        <v>595</v>
      </c>
      <c r="M54" s="363"/>
      <c r="N54" s="410"/>
      <c r="O54" s="755"/>
      <c r="P54" s="754"/>
      <c r="Q54" s="755"/>
      <c r="R54" s="496"/>
      <c r="S54" s="496"/>
      <c r="T54" s="496"/>
      <c r="U54" s="496"/>
      <c r="V54" s="496"/>
    </row>
    <row r="55" spans="1:22" s="366" customFormat="1" ht="36.75" customHeight="1">
      <c r="A55" s="379" t="s">
        <v>19</v>
      </c>
      <c r="B55" s="379" t="s">
        <v>63</v>
      </c>
      <c r="C55" s="380">
        <v>2</v>
      </c>
      <c r="D55" s="384" t="s">
        <v>264</v>
      </c>
      <c r="E55" s="380" t="s">
        <v>149</v>
      </c>
      <c r="F55" s="382" t="s">
        <v>150</v>
      </c>
      <c r="G55" s="349">
        <v>19.7</v>
      </c>
      <c r="H55" s="370">
        <v>24</v>
      </c>
      <c r="I55" s="383">
        <v>24</v>
      </c>
      <c r="J55" s="504">
        <f>H55/I55</f>
        <v>1</v>
      </c>
      <c r="K55" s="343">
        <f t="shared" si="4"/>
        <v>121.82741116751271</v>
      </c>
      <c r="L55" s="505" t="s">
        <v>596</v>
      </c>
      <c r="M55" s="363"/>
      <c r="N55" s="410"/>
      <c r="O55" s="755"/>
      <c r="P55" s="754"/>
      <c r="Q55" s="755"/>
      <c r="R55" s="496"/>
      <c r="S55" s="496"/>
      <c r="T55" s="496"/>
      <c r="U55" s="496"/>
      <c r="V55" s="496"/>
    </row>
    <row r="56" spans="1:22" s="366" customFormat="1" ht="151.5" customHeight="1">
      <c r="A56" s="379" t="s">
        <v>19</v>
      </c>
      <c r="B56" s="379" t="s">
        <v>63</v>
      </c>
      <c r="C56" s="380">
        <v>3</v>
      </c>
      <c r="D56" s="385" t="s">
        <v>410</v>
      </c>
      <c r="E56" s="380" t="s">
        <v>149</v>
      </c>
      <c r="F56" s="382" t="s">
        <v>150</v>
      </c>
      <c r="G56" s="349">
        <v>8</v>
      </c>
      <c r="H56" s="370">
        <v>8</v>
      </c>
      <c r="I56" s="383">
        <v>8</v>
      </c>
      <c r="J56" s="504">
        <v>1</v>
      </c>
      <c r="K56" s="343">
        <f t="shared" si="4"/>
        <v>100</v>
      </c>
      <c r="L56" s="505" t="s">
        <v>597</v>
      </c>
      <c r="M56" s="363"/>
      <c r="N56" s="410"/>
      <c r="O56" s="755"/>
      <c r="P56" s="754"/>
      <c r="Q56" s="755"/>
      <c r="R56" s="496"/>
      <c r="S56" s="496"/>
      <c r="T56" s="496"/>
      <c r="U56" s="496"/>
      <c r="V56" s="496"/>
    </row>
    <row r="57" spans="1:22" s="366" customFormat="1" ht="63">
      <c r="A57" s="379" t="s">
        <v>19</v>
      </c>
      <c r="B57" s="379" t="s">
        <v>63</v>
      </c>
      <c r="C57" s="380">
        <v>4</v>
      </c>
      <c r="D57" s="384" t="s">
        <v>265</v>
      </c>
      <c r="E57" s="380" t="s">
        <v>149</v>
      </c>
      <c r="F57" s="382" t="s">
        <v>150</v>
      </c>
      <c r="G57" s="349">
        <v>5.5</v>
      </c>
      <c r="H57" s="370">
        <v>5.5</v>
      </c>
      <c r="I57" s="383">
        <v>5.5</v>
      </c>
      <c r="J57" s="504">
        <f>H57/I57</f>
        <v>1</v>
      </c>
      <c r="K57" s="343">
        <f t="shared" si="4"/>
        <v>100</v>
      </c>
      <c r="L57" s="507" t="s">
        <v>598</v>
      </c>
      <c r="M57" s="363"/>
      <c r="N57" s="410"/>
      <c r="O57" s="755"/>
      <c r="P57" s="754"/>
      <c r="Q57" s="755"/>
      <c r="R57" s="496"/>
      <c r="S57" s="496"/>
      <c r="T57" s="496"/>
      <c r="U57" s="496"/>
      <c r="V57" s="496"/>
    </row>
    <row r="58" spans="1:22" s="366" customFormat="1" ht="184.5" customHeight="1">
      <c r="A58" s="379" t="s">
        <v>19</v>
      </c>
      <c r="B58" s="379" t="s">
        <v>63</v>
      </c>
      <c r="C58" s="380">
        <v>5</v>
      </c>
      <c r="D58" s="384" t="s">
        <v>266</v>
      </c>
      <c r="E58" s="380" t="s">
        <v>149</v>
      </c>
      <c r="F58" s="382" t="s">
        <v>150</v>
      </c>
      <c r="G58" s="349">
        <v>87.1</v>
      </c>
      <c r="H58" s="370">
        <v>68</v>
      </c>
      <c r="I58" s="383">
        <v>78</v>
      </c>
      <c r="J58" s="504">
        <f>I58/H58</f>
        <v>1.1470588235294117</v>
      </c>
      <c r="K58" s="343">
        <f t="shared" si="4"/>
        <v>89.55223880597015</v>
      </c>
      <c r="L58" s="505" t="s">
        <v>599</v>
      </c>
      <c r="M58" s="363"/>
      <c r="N58" s="410"/>
      <c r="O58" s="755"/>
      <c r="P58" s="754"/>
      <c r="Q58" s="755"/>
      <c r="R58" s="496"/>
      <c r="S58" s="496"/>
      <c r="T58" s="496"/>
      <c r="U58" s="496"/>
      <c r="V58" s="496"/>
    </row>
    <row r="59" spans="1:22" s="366" customFormat="1" ht="95.25" customHeight="1">
      <c r="A59" s="379" t="s">
        <v>19</v>
      </c>
      <c r="B59" s="379" t="s">
        <v>63</v>
      </c>
      <c r="C59" s="380">
        <v>6</v>
      </c>
      <c r="D59" s="384" t="s">
        <v>411</v>
      </c>
      <c r="E59" s="380" t="s">
        <v>149</v>
      </c>
      <c r="F59" s="382" t="s">
        <v>150</v>
      </c>
      <c r="G59" s="349">
        <v>12</v>
      </c>
      <c r="H59" s="370">
        <v>12</v>
      </c>
      <c r="I59" s="383">
        <v>12</v>
      </c>
      <c r="J59" s="504">
        <f>I59/H59</f>
        <v>1</v>
      </c>
      <c r="K59" s="343">
        <f t="shared" si="4"/>
        <v>100</v>
      </c>
      <c r="L59" s="505" t="s">
        <v>600</v>
      </c>
      <c r="M59" s="363"/>
      <c r="N59" s="410"/>
      <c r="O59" s="755"/>
      <c r="P59" s="754"/>
      <c r="Q59" s="755"/>
      <c r="R59" s="496"/>
      <c r="S59" s="496"/>
      <c r="T59" s="496"/>
      <c r="U59" s="496"/>
      <c r="V59" s="496"/>
    </row>
    <row r="60" spans="1:22" s="366" customFormat="1" ht="78.75">
      <c r="A60" s="379" t="s">
        <v>19</v>
      </c>
      <c r="B60" s="379" t="s">
        <v>63</v>
      </c>
      <c r="C60" s="380">
        <v>7</v>
      </c>
      <c r="D60" s="384" t="s">
        <v>267</v>
      </c>
      <c r="E60" s="380" t="s">
        <v>149</v>
      </c>
      <c r="F60" s="382" t="s">
        <v>150</v>
      </c>
      <c r="G60" s="349">
        <v>94.97</v>
      </c>
      <c r="H60" s="370">
        <v>95.5</v>
      </c>
      <c r="I60" s="383">
        <v>91</v>
      </c>
      <c r="J60" s="504">
        <f>I60/H60</f>
        <v>0.9528795811518325</v>
      </c>
      <c r="K60" s="343">
        <f t="shared" si="4"/>
        <v>95.81973254712014</v>
      </c>
      <c r="L60" s="507" t="s">
        <v>601</v>
      </c>
      <c r="M60" s="363"/>
      <c r="N60" s="410"/>
      <c r="O60" s="755"/>
      <c r="P60" s="754"/>
      <c r="Q60" s="755"/>
      <c r="R60" s="496"/>
      <c r="S60" s="496"/>
      <c r="T60" s="496"/>
      <c r="U60" s="496"/>
      <c r="V60" s="496"/>
    </row>
    <row r="61" spans="1:22" s="366" customFormat="1" ht="178.5" customHeight="1">
      <c r="A61" s="379" t="s">
        <v>19</v>
      </c>
      <c r="B61" s="379" t="s">
        <v>63</v>
      </c>
      <c r="C61" s="380">
        <v>8</v>
      </c>
      <c r="D61" s="384" t="s">
        <v>268</v>
      </c>
      <c r="E61" s="380" t="s">
        <v>149</v>
      </c>
      <c r="F61" s="382" t="s">
        <v>150</v>
      </c>
      <c r="G61" s="349">
        <v>100</v>
      </c>
      <c r="H61" s="370">
        <v>100</v>
      </c>
      <c r="I61" s="383">
        <v>91.6</v>
      </c>
      <c r="J61" s="504">
        <f>I61/H61</f>
        <v>0.9159999999999999</v>
      </c>
      <c r="K61" s="343">
        <f t="shared" si="4"/>
        <v>91.6</v>
      </c>
      <c r="L61" s="507" t="str">
        <f>$L$58</f>
        <v>В летний период в соответствии с планами мероприятий учащиеся школ посетили музеи, городские выставки, мастер-классы, приняли участие в спортивных мероприятиях:1405 чел.-спортивные мероприятия, выезды на соревнования, 2374 чел.- экскурсии,  2315 чел.- мастер-классы (в т.ч. 1 июня), 3912 чел. - занятость в кружках и секциях, 450 чел. - мероприятия для н/л  на учете, 176 чел. -волонтерская деятельность . Итого за летний период-9227чел.</v>
      </c>
      <c r="M61" s="363"/>
      <c r="N61" s="410"/>
      <c r="O61" s="755"/>
      <c r="P61" s="754"/>
      <c r="Q61" s="755"/>
      <c r="R61" s="496"/>
      <c r="S61" s="496"/>
      <c r="T61" s="496"/>
      <c r="U61" s="496"/>
      <c r="V61" s="496"/>
    </row>
    <row r="62" spans="1:22" s="358" customFormat="1" ht="15.75">
      <c r="A62" s="372"/>
      <c r="B62" s="372"/>
      <c r="C62" s="351"/>
      <c r="D62" s="352" t="s">
        <v>147</v>
      </c>
      <c r="E62" s="353">
        <f>N51</f>
        <v>0</v>
      </c>
      <c r="F62" s="354"/>
      <c r="G62" s="355"/>
      <c r="H62" s="356"/>
      <c r="I62" s="356"/>
      <c r="J62" s="357">
        <f>J52+J54+J55+J56+J57+J58+J59+J60+J61</f>
        <v>9.015938404681243</v>
      </c>
      <c r="K62" s="354"/>
      <c r="L62" s="355"/>
      <c r="M62" s="351"/>
      <c r="N62" s="749"/>
      <c r="O62" s="756"/>
      <c r="P62" s="756"/>
      <c r="Q62" s="756"/>
      <c r="R62" s="750"/>
      <c r="S62" s="750"/>
      <c r="T62" s="750"/>
      <c r="U62" s="750"/>
      <c r="V62" s="750"/>
    </row>
    <row r="63" spans="7:22" s="366" customFormat="1" ht="15.75">
      <c r="G63" s="386"/>
      <c r="H63" s="387"/>
      <c r="I63" s="387"/>
      <c r="J63" s="388"/>
      <c r="K63" s="387"/>
      <c r="L63" s="389"/>
      <c r="M63" s="390"/>
      <c r="N63" s="410"/>
      <c r="O63" s="755"/>
      <c r="P63" s="754"/>
      <c r="Q63" s="755"/>
      <c r="R63" s="496"/>
      <c r="S63" s="496"/>
      <c r="T63" s="496"/>
      <c r="U63" s="496"/>
      <c r="V63" s="496"/>
    </row>
    <row r="64" spans="1:22" s="366" customFormat="1" ht="15.75">
      <c r="A64" s="391"/>
      <c r="B64" s="391"/>
      <c r="C64" s="392"/>
      <c r="D64" s="393"/>
      <c r="E64" s="392"/>
      <c r="F64" s="394"/>
      <c r="G64" s="395"/>
      <c r="H64" s="396"/>
      <c r="I64" s="397"/>
      <c r="J64" s="398"/>
      <c r="K64" s="399"/>
      <c r="L64" s="400"/>
      <c r="N64" s="410"/>
      <c r="O64" s="755"/>
      <c r="P64" s="754"/>
      <c r="Q64" s="755"/>
      <c r="R64" s="496"/>
      <c r="S64" s="496"/>
      <c r="T64" s="496"/>
      <c r="U64" s="496"/>
      <c r="V64" s="496"/>
    </row>
    <row r="65" spans="7:22" s="366" customFormat="1" ht="15.75">
      <c r="G65" s="386"/>
      <c r="H65" s="387"/>
      <c r="I65" s="387"/>
      <c r="J65" s="388"/>
      <c r="K65" s="390"/>
      <c r="L65" s="401"/>
      <c r="M65" s="402"/>
      <c r="N65" s="410"/>
      <c r="O65" s="755"/>
      <c r="P65" s="754"/>
      <c r="Q65" s="755"/>
      <c r="R65" s="496"/>
      <c r="S65" s="496"/>
      <c r="T65" s="496"/>
      <c r="U65" s="496"/>
      <c r="V65" s="496"/>
    </row>
    <row r="66" spans="1:22" s="366" customFormat="1" ht="15.75">
      <c r="A66" s="403"/>
      <c r="B66" s="403"/>
      <c r="C66" s="404"/>
      <c r="D66" s="405"/>
      <c r="E66" s="405"/>
      <c r="F66" s="406"/>
      <c r="G66" s="406"/>
      <c r="H66" s="406"/>
      <c r="I66" s="407"/>
      <c r="J66" s="408"/>
      <c r="K66" s="406"/>
      <c r="L66" s="406"/>
      <c r="N66" s="410"/>
      <c r="O66" s="755"/>
      <c r="P66" s="754"/>
      <c r="Q66" s="755"/>
      <c r="R66" s="496"/>
      <c r="S66" s="496"/>
      <c r="T66" s="496"/>
      <c r="U66" s="496"/>
      <c r="V66" s="496"/>
    </row>
    <row r="67" spans="7:22" s="366" customFormat="1" ht="15.75">
      <c r="G67" s="386"/>
      <c r="H67" s="387"/>
      <c r="I67" s="387"/>
      <c r="J67" s="388"/>
      <c r="K67" s="387"/>
      <c r="L67" s="389"/>
      <c r="N67" s="410"/>
      <c r="O67" s="755"/>
      <c r="P67" s="754"/>
      <c r="Q67" s="755"/>
      <c r="R67" s="496"/>
      <c r="S67" s="496"/>
      <c r="T67" s="496"/>
      <c r="U67" s="496"/>
      <c r="V67" s="496"/>
    </row>
    <row r="68" spans="7:22" s="366" customFormat="1" ht="15.75">
      <c r="G68" s="386"/>
      <c r="H68" s="387"/>
      <c r="I68" s="387"/>
      <c r="J68" s="388"/>
      <c r="K68" s="387"/>
      <c r="L68" s="389"/>
      <c r="N68" s="410"/>
      <c r="O68" s="755"/>
      <c r="P68" s="754"/>
      <c r="Q68" s="755"/>
      <c r="R68" s="496"/>
      <c r="S68" s="496"/>
      <c r="T68" s="496"/>
      <c r="U68" s="496"/>
      <c r="V68" s="496"/>
    </row>
    <row r="69" spans="7:22" s="366" customFormat="1" ht="15.75">
      <c r="G69" s="386"/>
      <c r="H69" s="387"/>
      <c r="I69" s="387"/>
      <c r="J69" s="388"/>
      <c r="K69" s="387"/>
      <c r="L69" s="389"/>
      <c r="N69" s="410"/>
      <c r="O69" s="410"/>
      <c r="P69" s="752"/>
      <c r="Q69" s="410"/>
      <c r="R69" s="496"/>
      <c r="S69" s="496"/>
      <c r="T69" s="496"/>
      <c r="U69" s="496"/>
      <c r="V69" s="496"/>
    </row>
    <row r="70" spans="7:22" s="366" customFormat="1" ht="15.75">
      <c r="G70" s="386"/>
      <c r="H70" s="387"/>
      <c r="I70" s="387"/>
      <c r="J70" s="388"/>
      <c r="K70" s="387"/>
      <c r="L70" s="389"/>
      <c r="N70" s="410"/>
      <c r="O70" s="410"/>
      <c r="P70" s="752"/>
      <c r="Q70" s="410"/>
      <c r="R70" s="496"/>
      <c r="S70" s="496"/>
      <c r="T70" s="496"/>
      <c r="U70" s="496"/>
      <c r="V70" s="496"/>
    </row>
    <row r="71" spans="7:22" s="366" customFormat="1" ht="15.75">
      <c r="G71" s="386"/>
      <c r="H71" s="387"/>
      <c r="I71" s="387"/>
      <c r="J71" s="388"/>
      <c r="K71" s="387"/>
      <c r="L71" s="389"/>
      <c r="N71" s="410"/>
      <c r="O71" s="410"/>
      <c r="P71" s="752"/>
      <c r="Q71" s="410"/>
      <c r="R71" s="496"/>
      <c r="S71" s="496"/>
      <c r="T71" s="496"/>
      <c r="U71" s="496"/>
      <c r="V71" s="496"/>
    </row>
    <row r="72" spans="7:22" s="366" customFormat="1" ht="15.75">
      <c r="G72" s="386"/>
      <c r="H72" s="387"/>
      <c r="I72" s="387"/>
      <c r="J72" s="388"/>
      <c r="K72" s="387"/>
      <c r="L72" s="389"/>
      <c r="N72" s="410"/>
      <c r="O72" s="410"/>
      <c r="P72" s="752"/>
      <c r="Q72" s="410"/>
      <c r="R72" s="496"/>
      <c r="S72" s="496"/>
      <c r="T72" s="496"/>
      <c r="U72" s="496"/>
      <c r="V72" s="496"/>
    </row>
    <row r="73" spans="7:22" s="366" customFormat="1" ht="15.75">
      <c r="G73" s="386"/>
      <c r="H73" s="387"/>
      <c r="I73" s="387"/>
      <c r="J73" s="388"/>
      <c r="K73" s="387"/>
      <c r="L73" s="389"/>
      <c r="N73" s="410"/>
      <c r="O73" s="410"/>
      <c r="P73" s="752"/>
      <c r="Q73" s="410"/>
      <c r="R73" s="496"/>
      <c r="S73" s="496"/>
      <c r="T73" s="496"/>
      <c r="U73" s="496"/>
      <c r="V73" s="496"/>
    </row>
    <row r="74" spans="7:22" s="366" customFormat="1" ht="15.75">
      <c r="G74" s="386"/>
      <c r="H74" s="387"/>
      <c r="I74" s="387"/>
      <c r="J74" s="388"/>
      <c r="K74" s="387"/>
      <c r="L74" s="389"/>
      <c r="N74" s="410"/>
      <c r="O74" s="410"/>
      <c r="P74" s="752"/>
      <c r="Q74" s="410"/>
      <c r="R74" s="496"/>
      <c r="S74" s="496"/>
      <c r="T74" s="496"/>
      <c r="U74" s="496"/>
      <c r="V74" s="496"/>
    </row>
    <row r="75" spans="7:22" s="366" customFormat="1" ht="15.75">
      <c r="G75" s="386"/>
      <c r="H75" s="387"/>
      <c r="I75" s="387"/>
      <c r="J75" s="388"/>
      <c r="K75" s="387"/>
      <c r="L75" s="389"/>
      <c r="N75" s="410"/>
      <c r="O75" s="410"/>
      <c r="P75" s="752"/>
      <c r="Q75" s="410"/>
      <c r="R75" s="496"/>
      <c r="S75" s="496"/>
      <c r="T75" s="496"/>
      <c r="U75" s="496"/>
      <c r="V75" s="496"/>
    </row>
    <row r="76" spans="7:22" s="366" customFormat="1" ht="15.75">
      <c r="G76" s="386"/>
      <c r="H76" s="387"/>
      <c r="I76" s="387"/>
      <c r="J76" s="388"/>
      <c r="K76" s="387"/>
      <c r="L76" s="389"/>
      <c r="N76" s="410"/>
      <c r="O76" s="410"/>
      <c r="P76" s="752"/>
      <c r="Q76" s="410"/>
      <c r="R76" s="496"/>
      <c r="S76" s="496"/>
      <c r="T76" s="496"/>
      <c r="U76" s="496"/>
      <c r="V76" s="496"/>
    </row>
    <row r="77" spans="7:22" s="366" customFormat="1" ht="15.75">
      <c r="G77" s="386"/>
      <c r="H77" s="387"/>
      <c r="I77" s="387"/>
      <c r="J77" s="388"/>
      <c r="K77" s="387"/>
      <c r="L77" s="389"/>
      <c r="N77" s="410"/>
      <c r="O77" s="410"/>
      <c r="P77" s="752"/>
      <c r="Q77" s="410"/>
      <c r="R77" s="496"/>
      <c r="S77" s="496"/>
      <c r="T77" s="496"/>
      <c r="U77" s="496"/>
      <c r="V77" s="496"/>
    </row>
    <row r="78" spans="7:22" s="366" customFormat="1" ht="15.75">
      <c r="G78" s="386"/>
      <c r="H78" s="387"/>
      <c r="I78" s="387"/>
      <c r="J78" s="388"/>
      <c r="K78" s="387"/>
      <c r="L78" s="389"/>
      <c r="N78" s="410"/>
      <c r="O78" s="410"/>
      <c r="P78" s="752"/>
      <c r="Q78" s="410"/>
      <c r="R78" s="496"/>
      <c r="S78" s="496"/>
      <c r="T78" s="496"/>
      <c r="U78" s="496"/>
      <c r="V78" s="496"/>
    </row>
    <row r="79" spans="7:22" s="366" customFormat="1" ht="15.75">
      <c r="G79" s="386"/>
      <c r="H79" s="387"/>
      <c r="I79" s="387"/>
      <c r="J79" s="388"/>
      <c r="K79" s="387"/>
      <c r="L79" s="389"/>
      <c r="N79" s="410"/>
      <c r="O79" s="410"/>
      <c r="P79" s="752"/>
      <c r="Q79" s="410"/>
      <c r="R79" s="496"/>
      <c r="S79" s="496"/>
      <c r="T79" s="496"/>
      <c r="U79" s="496"/>
      <c r="V79" s="496"/>
    </row>
    <row r="80" spans="7:22" s="366" customFormat="1" ht="15.75">
      <c r="G80" s="386"/>
      <c r="H80" s="387"/>
      <c r="I80" s="387"/>
      <c r="J80" s="388"/>
      <c r="K80" s="387"/>
      <c r="L80" s="389"/>
      <c r="N80" s="410"/>
      <c r="O80" s="410"/>
      <c r="P80" s="752"/>
      <c r="Q80" s="410"/>
      <c r="R80" s="496"/>
      <c r="S80" s="496"/>
      <c r="T80" s="496"/>
      <c r="U80" s="496"/>
      <c r="V80" s="496"/>
    </row>
    <row r="81" spans="7:22" s="366" customFormat="1" ht="15.75">
      <c r="G81" s="386"/>
      <c r="H81" s="387"/>
      <c r="I81" s="387"/>
      <c r="J81" s="388"/>
      <c r="K81" s="387"/>
      <c r="L81" s="389"/>
      <c r="N81" s="410"/>
      <c r="O81" s="410"/>
      <c r="P81" s="752"/>
      <c r="Q81" s="410"/>
      <c r="R81" s="496"/>
      <c r="S81" s="496"/>
      <c r="T81" s="496"/>
      <c r="U81" s="496"/>
      <c r="V81" s="496"/>
    </row>
    <row r="82" spans="7:22" s="366" customFormat="1" ht="15.75">
      <c r="G82" s="386"/>
      <c r="H82" s="387"/>
      <c r="I82" s="387"/>
      <c r="J82" s="388"/>
      <c r="K82" s="387"/>
      <c r="L82" s="389"/>
      <c r="N82" s="410"/>
      <c r="O82" s="410"/>
      <c r="P82" s="752"/>
      <c r="Q82" s="410"/>
      <c r="R82" s="496"/>
      <c r="S82" s="496"/>
      <c r="T82" s="496"/>
      <c r="U82" s="496"/>
      <c r="V82" s="496"/>
    </row>
    <row r="83" spans="7:22" s="366" customFormat="1" ht="15.75">
      <c r="G83" s="386"/>
      <c r="H83" s="387"/>
      <c r="I83" s="387"/>
      <c r="J83" s="388"/>
      <c r="K83" s="387"/>
      <c r="L83" s="389"/>
      <c r="N83" s="410"/>
      <c r="O83" s="410"/>
      <c r="P83" s="752"/>
      <c r="Q83" s="410"/>
      <c r="R83" s="496"/>
      <c r="S83" s="496"/>
      <c r="T83" s="496"/>
      <c r="U83" s="496"/>
      <c r="V83" s="496"/>
    </row>
    <row r="84" spans="7:22" s="366" customFormat="1" ht="15.75">
      <c r="G84" s="386"/>
      <c r="H84" s="387"/>
      <c r="I84" s="387"/>
      <c r="J84" s="388"/>
      <c r="K84" s="387"/>
      <c r="L84" s="389"/>
      <c r="N84" s="410"/>
      <c r="O84" s="410"/>
      <c r="P84" s="752"/>
      <c r="Q84" s="410"/>
      <c r="R84" s="496"/>
      <c r="S84" s="496"/>
      <c r="T84" s="496"/>
      <c r="U84" s="496"/>
      <c r="V84" s="496"/>
    </row>
    <row r="85" spans="7:22" s="366" customFormat="1" ht="15.75">
      <c r="G85" s="386"/>
      <c r="H85" s="387"/>
      <c r="I85" s="387"/>
      <c r="J85" s="388"/>
      <c r="K85" s="387"/>
      <c r="L85" s="389"/>
      <c r="N85" s="410"/>
      <c r="O85" s="410"/>
      <c r="P85" s="752"/>
      <c r="Q85" s="410"/>
      <c r="R85" s="496"/>
      <c r="S85" s="496"/>
      <c r="T85" s="496"/>
      <c r="U85" s="496"/>
      <c r="V85" s="496"/>
    </row>
    <row r="86" spans="7:22" s="366" customFormat="1" ht="15.75">
      <c r="G86" s="386"/>
      <c r="H86" s="387"/>
      <c r="I86" s="387"/>
      <c r="J86" s="388"/>
      <c r="K86" s="387"/>
      <c r="L86" s="389"/>
      <c r="N86" s="410"/>
      <c r="O86" s="410"/>
      <c r="P86" s="752"/>
      <c r="Q86" s="410"/>
      <c r="R86" s="496"/>
      <c r="S86" s="496"/>
      <c r="T86" s="496"/>
      <c r="U86" s="496"/>
      <c r="V86" s="496"/>
    </row>
    <row r="87" spans="7:22" s="366" customFormat="1" ht="15.75">
      <c r="G87" s="386"/>
      <c r="H87" s="387"/>
      <c r="I87" s="387"/>
      <c r="J87" s="388"/>
      <c r="K87" s="387"/>
      <c r="L87" s="389"/>
      <c r="N87" s="410"/>
      <c r="O87" s="410"/>
      <c r="P87" s="752"/>
      <c r="Q87" s="410"/>
      <c r="R87" s="496"/>
      <c r="S87" s="496"/>
      <c r="T87" s="496"/>
      <c r="U87" s="496"/>
      <c r="V87" s="496"/>
    </row>
    <row r="88" spans="7:22" s="366" customFormat="1" ht="15.75">
      <c r="G88" s="386"/>
      <c r="H88" s="387"/>
      <c r="I88" s="387"/>
      <c r="J88" s="388"/>
      <c r="K88" s="387"/>
      <c r="L88" s="389"/>
      <c r="N88" s="410"/>
      <c r="O88" s="410"/>
      <c r="P88" s="752"/>
      <c r="Q88" s="410"/>
      <c r="R88" s="496"/>
      <c r="S88" s="496"/>
      <c r="T88" s="496"/>
      <c r="U88" s="496"/>
      <c r="V88" s="496"/>
    </row>
    <row r="89" spans="7:22" s="366" customFormat="1" ht="15.75">
      <c r="G89" s="386"/>
      <c r="H89" s="387"/>
      <c r="I89" s="387"/>
      <c r="J89" s="388"/>
      <c r="K89" s="387"/>
      <c r="L89" s="389"/>
      <c r="N89" s="410"/>
      <c r="O89" s="410"/>
      <c r="P89" s="752"/>
      <c r="Q89" s="410"/>
      <c r="R89" s="496"/>
      <c r="S89" s="496"/>
      <c r="T89" s="496"/>
      <c r="U89" s="496"/>
      <c r="V89" s="496"/>
    </row>
    <row r="90" spans="7:22" s="366" customFormat="1" ht="15.75">
      <c r="G90" s="386"/>
      <c r="H90" s="387"/>
      <c r="I90" s="387"/>
      <c r="J90" s="388"/>
      <c r="K90" s="387"/>
      <c r="L90" s="389"/>
      <c r="N90" s="410"/>
      <c r="O90" s="410"/>
      <c r="P90" s="752"/>
      <c r="Q90" s="410"/>
      <c r="R90" s="496"/>
      <c r="S90" s="496"/>
      <c r="T90" s="496"/>
      <c r="U90" s="496"/>
      <c r="V90" s="496"/>
    </row>
    <row r="91" spans="7:22" s="366" customFormat="1" ht="15.75">
      <c r="G91" s="386"/>
      <c r="H91" s="387"/>
      <c r="I91" s="387"/>
      <c r="J91" s="388"/>
      <c r="K91" s="387"/>
      <c r="L91" s="389"/>
      <c r="N91" s="410"/>
      <c r="O91" s="410"/>
      <c r="P91" s="752"/>
      <c r="Q91" s="410"/>
      <c r="R91" s="496"/>
      <c r="S91" s="496"/>
      <c r="T91" s="496"/>
      <c r="U91" s="496"/>
      <c r="V91" s="496"/>
    </row>
    <row r="92" spans="7:22" s="366" customFormat="1" ht="15.75">
      <c r="G92" s="386"/>
      <c r="H92" s="387"/>
      <c r="I92" s="387"/>
      <c r="J92" s="388"/>
      <c r="K92" s="387"/>
      <c r="L92" s="389"/>
      <c r="N92" s="410"/>
      <c r="O92" s="410"/>
      <c r="P92" s="752"/>
      <c r="Q92" s="410"/>
      <c r="R92" s="496"/>
      <c r="S92" s="496"/>
      <c r="T92" s="496"/>
      <c r="U92" s="496"/>
      <c r="V92" s="496"/>
    </row>
    <row r="93" spans="7:22" s="366" customFormat="1" ht="15.75">
      <c r="G93" s="386"/>
      <c r="H93" s="387"/>
      <c r="I93" s="387"/>
      <c r="J93" s="388"/>
      <c r="K93" s="387"/>
      <c r="L93" s="389"/>
      <c r="N93" s="410"/>
      <c r="O93" s="410"/>
      <c r="P93" s="752"/>
      <c r="Q93" s="410"/>
      <c r="R93" s="496"/>
      <c r="S93" s="496"/>
      <c r="T93" s="496"/>
      <c r="U93" s="496"/>
      <c r="V93" s="496"/>
    </row>
    <row r="94" spans="7:22" s="366" customFormat="1" ht="15.75">
      <c r="G94" s="386"/>
      <c r="H94" s="387"/>
      <c r="I94" s="387"/>
      <c r="J94" s="388"/>
      <c r="K94" s="387"/>
      <c r="L94" s="389"/>
      <c r="N94" s="410"/>
      <c r="O94" s="410"/>
      <c r="P94" s="752"/>
      <c r="Q94" s="410"/>
      <c r="R94" s="496"/>
      <c r="S94" s="496"/>
      <c r="T94" s="496"/>
      <c r="U94" s="496"/>
      <c r="V94" s="496"/>
    </row>
    <row r="95" spans="7:22" s="366" customFormat="1" ht="15.75">
      <c r="G95" s="386"/>
      <c r="H95" s="387"/>
      <c r="I95" s="387"/>
      <c r="J95" s="388"/>
      <c r="K95" s="387"/>
      <c r="L95" s="389"/>
      <c r="N95" s="410"/>
      <c r="O95" s="410"/>
      <c r="P95" s="752"/>
      <c r="Q95" s="410"/>
      <c r="R95" s="496"/>
      <c r="S95" s="496"/>
      <c r="T95" s="496"/>
      <c r="U95" s="496"/>
      <c r="V95" s="496"/>
    </row>
    <row r="96" spans="7:22" s="366" customFormat="1" ht="15.75">
      <c r="G96" s="386"/>
      <c r="H96" s="387"/>
      <c r="I96" s="387"/>
      <c r="J96" s="388"/>
      <c r="K96" s="387"/>
      <c r="L96" s="389"/>
      <c r="N96" s="410"/>
      <c r="O96" s="410"/>
      <c r="P96" s="752"/>
      <c r="Q96" s="410"/>
      <c r="R96" s="496"/>
      <c r="S96" s="496"/>
      <c r="T96" s="496"/>
      <c r="U96" s="496"/>
      <c r="V96" s="496"/>
    </row>
    <row r="97" spans="7:22" s="366" customFormat="1" ht="15.75">
      <c r="G97" s="386"/>
      <c r="H97" s="387"/>
      <c r="I97" s="387"/>
      <c r="J97" s="388"/>
      <c r="K97" s="387"/>
      <c r="L97" s="389"/>
      <c r="N97" s="410"/>
      <c r="O97" s="410"/>
      <c r="P97" s="752"/>
      <c r="Q97" s="410"/>
      <c r="R97" s="496"/>
      <c r="S97" s="496"/>
      <c r="T97" s="496"/>
      <c r="U97" s="496"/>
      <c r="V97" s="496"/>
    </row>
    <row r="98" spans="7:22" s="366" customFormat="1" ht="15.75">
      <c r="G98" s="386"/>
      <c r="H98" s="387"/>
      <c r="I98" s="387"/>
      <c r="J98" s="388"/>
      <c r="K98" s="387"/>
      <c r="L98" s="389"/>
      <c r="N98" s="410"/>
      <c r="O98" s="410"/>
      <c r="P98" s="752"/>
      <c r="Q98" s="410"/>
      <c r="R98" s="496"/>
      <c r="S98" s="496"/>
      <c r="T98" s="496"/>
      <c r="U98" s="496"/>
      <c r="V98" s="496"/>
    </row>
    <row r="99" spans="7:22" s="366" customFormat="1" ht="15.75">
      <c r="G99" s="386"/>
      <c r="H99" s="387"/>
      <c r="I99" s="387"/>
      <c r="J99" s="388"/>
      <c r="K99" s="387"/>
      <c r="L99" s="389"/>
      <c r="N99" s="410"/>
      <c r="O99" s="410"/>
      <c r="P99" s="752"/>
      <c r="Q99" s="410"/>
      <c r="R99" s="496"/>
      <c r="S99" s="496"/>
      <c r="T99" s="496"/>
      <c r="U99" s="496"/>
      <c r="V99" s="496"/>
    </row>
    <row r="100" spans="7:22" s="366" customFormat="1" ht="15.75">
      <c r="G100" s="386"/>
      <c r="H100" s="387"/>
      <c r="I100" s="387"/>
      <c r="J100" s="388"/>
      <c r="K100" s="387"/>
      <c r="L100" s="389"/>
      <c r="N100" s="410"/>
      <c r="O100" s="410"/>
      <c r="P100" s="752"/>
      <c r="Q100" s="410"/>
      <c r="R100" s="496"/>
      <c r="S100" s="496"/>
      <c r="T100" s="496"/>
      <c r="U100" s="496"/>
      <c r="V100" s="496"/>
    </row>
    <row r="101" spans="7:22" s="366" customFormat="1" ht="15.75">
      <c r="G101" s="386"/>
      <c r="H101" s="387"/>
      <c r="I101" s="387"/>
      <c r="J101" s="388"/>
      <c r="K101" s="387"/>
      <c r="L101" s="389"/>
      <c r="N101" s="410"/>
      <c r="O101" s="410"/>
      <c r="P101" s="752"/>
      <c r="Q101" s="410"/>
      <c r="R101" s="496"/>
      <c r="S101" s="496"/>
      <c r="T101" s="496"/>
      <c r="U101" s="496"/>
      <c r="V101" s="496"/>
    </row>
    <row r="102" spans="7:22" s="366" customFormat="1" ht="15.75">
      <c r="G102" s="386"/>
      <c r="H102" s="387"/>
      <c r="I102" s="387"/>
      <c r="J102" s="388"/>
      <c r="K102" s="387"/>
      <c r="L102" s="389"/>
      <c r="N102" s="410"/>
      <c r="O102" s="410"/>
      <c r="P102" s="752"/>
      <c r="Q102" s="410"/>
      <c r="R102" s="496"/>
      <c r="S102" s="496"/>
      <c r="T102" s="496"/>
      <c r="U102" s="496"/>
      <c r="V102" s="496"/>
    </row>
    <row r="103" spans="7:22" s="366" customFormat="1" ht="15.75">
      <c r="G103" s="386"/>
      <c r="H103" s="387"/>
      <c r="I103" s="387"/>
      <c r="J103" s="388"/>
      <c r="K103" s="387"/>
      <c r="L103" s="389"/>
      <c r="N103" s="410"/>
      <c r="O103" s="410"/>
      <c r="P103" s="752"/>
      <c r="Q103" s="410"/>
      <c r="R103" s="496"/>
      <c r="S103" s="496"/>
      <c r="T103" s="496"/>
      <c r="U103" s="496"/>
      <c r="V103" s="496"/>
    </row>
    <row r="104" spans="7:22" s="366" customFormat="1" ht="15.75">
      <c r="G104" s="386"/>
      <c r="H104" s="387"/>
      <c r="I104" s="387"/>
      <c r="J104" s="388"/>
      <c r="K104" s="387"/>
      <c r="L104" s="389"/>
      <c r="N104" s="410"/>
      <c r="O104" s="410"/>
      <c r="P104" s="752"/>
      <c r="Q104" s="410"/>
      <c r="R104" s="496"/>
      <c r="S104" s="496"/>
      <c r="T104" s="496"/>
      <c r="U104" s="496"/>
      <c r="V104" s="496"/>
    </row>
    <row r="105" spans="7:22" s="366" customFormat="1" ht="15.75">
      <c r="G105" s="386"/>
      <c r="H105" s="387"/>
      <c r="I105" s="387"/>
      <c r="J105" s="388"/>
      <c r="K105" s="387"/>
      <c r="L105" s="389"/>
      <c r="N105" s="410"/>
      <c r="O105" s="410"/>
      <c r="P105" s="752"/>
      <c r="Q105" s="410"/>
      <c r="R105" s="496"/>
      <c r="S105" s="496"/>
      <c r="T105" s="496"/>
      <c r="U105" s="496"/>
      <c r="V105" s="496"/>
    </row>
    <row r="106" spans="7:22" s="366" customFormat="1" ht="15.75">
      <c r="G106" s="386"/>
      <c r="H106" s="387"/>
      <c r="I106" s="387"/>
      <c r="J106" s="388"/>
      <c r="K106" s="387"/>
      <c r="L106" s="389"/>
      <c r="N106" s="410"/>
      <c r="O106" s="410"/>
      <c r="P106" s="752"/>
      <c r="Q106" s="410"/>
      <c r="R106" s="496"/>
      <c r="S106" s="496"/>
      <c r="T106" s="496"/>
      <c r="U106" s="496"/>
      <c r="V106" s="496"/>
    </row>
    <row r="107" spans="7:22" s="366" customFormat="1" ht="15.75">
      <c r="G107" s="386"/>
      <c r="H107" s="387"/>
      <c r="I107" s="387"/>
      <c r="J107" s="388"/>
      <c r="K107" s="387"/>
      <c r="L107" s="389"/>
      <c r="N107" s="410"/>
      <c r="O107" s="410"/>
      <c r="P107" s="752"/>
      <c r="Q107" s="410"/>
      <c r="R107" s="496"/>
      <c r="S107" s="496"/>
      <c r="T107" s="496"/>
      <c r="U107" s="496"/>
      <c r="V107" s="496"/>
    </row>
    <row r="108" spans="7:22" s="366" customFormat="1" ht="15.75">
      <c r="G108" s="386"/>
      <c r="H108" s="387"/>
      <c r="I108" s="387"/>
      <c r="J108" s="388"/>
      <c r="K108" s="387"/>
      <c r="L108" s="389"/>
      <c r="N108" s="410"/>
      <c r="O108" s="410"/>
      <c r="P108" s="752"/>
      <c r="Q108" s="410"/>
      <c r="R108" s="496"/>
      <c r="S108" s="496"/>
      <c r="T108" s="496"/>
      <c r="U108" s="496"/>
      <c r="V108" s="496"/>
    </row>
    <row r="109" spans="7:22" s="366" customFormat="1" ht="15.75">
      <c r="G109" s="386"/>
      <c r="H109" s="387"/>
      <c r="I109" s="387"/>
      <c r="J109" s="388"/>
      <c r="K109" s="387"/>
      <c r="L109" s="389"/>
      <c r="N109" s="410"/>
      <c r="O109" s="410"/>
      <c r="P109" s="752"/>
      <c r="Q109" s="410"/>
      <c r="R109" s="496"/>
      <c r="S109" s="496"/>
      <c r="T109" s="496"/>
      <c r="U109" s="496"/>
      <c r="V109" s="496"/>
    </row>
    <row r="110" spans="7:22" s="366" customFormat="1" ht="15.75">
      <c r="G110" s="386"/>
      <c r="H110" s="387"/>
      <c r="I110" s="387"/>
      <c r="J110" s="388"/>
      <c r="K110" s="387"/>
      <c r="L110" s="389"/>
      <c r="N110" s="410"/>
      <c r="O110" s="410"/>
      <c r="P110" s="752"/>
      <c r="Q110" s="410"/>
      <c r="R110" s="496"/>
      <c r="S110" s="496"/>
      <c r="T110" s="496"/>
      <c r="U110" s="496"/>
      <c r="V110" s="496"/>
    </row>
    <row r="111" spans="7:22" s="366" customFormat="1" ht="15.75">
      <c r="G111" s="386"/>
      <c r="H111" s="387"/>
      <c r="I111" s="387"/>
      <c r="J111" s="388"/>
      <c r="K111" s="387"/>
      <c r="L111" s="389"/>
      <c r="N111" s="410"/>
      <c r="O111" s="410"/>
      <c r="P111" s="752"/>
      <c r="Q111" s="410"/>
      <c r="R111" s="496"/>
      <c r="S111" s="496"/>
      <c r="T111" s="496"/>
      <c r="U111" s="496"/>
      <c r="V111" s="496"/>
    </row>
    <row r="112" spans="7:22" s="366" customFormat="1" ht="15.75">
      <c r="G112" s="386"/>
      <c r="H112" s="387"/>
      <c r="I112" s="387"/>
      <c r="J112" s="388"/>
      <c r="K112" s="387"/>
      <c r="L112" s="389"/>
      <c r="N112" s="410"/>
      <c r="O112" s="410"/>
      <c r="P112" s="752"/>
      <c r="Q112" s="410"/>
      <c r="R112" s="496"/>
      <c r="S112" s="496"/>
      <c r="T112" s="496"/>
      <c r="U112" s="496"/>
      <c r="V112" s="496"/>
    </row>
    <row r="113" spans="7:22" s="366" customFormat="1" ht="15.75">
      <c r="G113" s="386"/>
      <c r="H113" s="387"/>
      <c r="I113" s="387"/>
      <c r="J113" s="388"/>
      <c r="K113" s="387"/>
      <c r="L113" s="389"/>
      <c r="N113" s="410"/>
      <c r="O113" s="410"/>
      <c r="P113" s="752"/>
      <c r="Q113" s="410"/>
      <c r="R113" s="496"/>
      <c r="S113" s="496"/>
      <c r="T113" s="496"/>
      <c r="U113" s="496"/>
      <c r="V113" s="496"/>
    </row>
    <row r="114" spans="7:22" s="366" customFormat="1" ht="15.75">
      <c r="G114" s="386"/>
      <c r="H114" s="387"/>
      <c r="I114" s="387"/>
      <c r="J114" s="388"/>
      <c r="K114" s="387"/>
      <c r="L114" s="389"/>
      <c r="N114" s="410"/>
      <c r="O114" s="410"/>
      <c r="P114" s="752"/>
      <c r="Q114" s="410"/>
      <c r="R114" s="496"/>
      <c r="S114" s="496"/>
      <c r="T114" s="496"/>
      <c r="U114" s="496"/>
      <c r="V114" s="496"/>
    </row>
    <row r="115" spans="7:22" s="366" customFormat="1" ht="15.75">
      <c r="G115" s="386"/>
      <c r="H115" s="387"/>
      <c r="I115" s="387"/>
      <c r="J115" s="388"/>
      <c r="K115" s="387"/>
      <c r="L115" s="389"/>
      <c r="N115" s="410"/>
      <c r="O115" s="410"/>
      <c r="P115" s="752"/>
      <c r="Q115" s="410"/>
      <c r="R115" s="496"/>
      <c r="S115" s="496"/>
      <c r="T115" s="496"/>
      <c r="U115" s="496"/>
      <c r="V115" s="496"/>
    </row>
    <row r="116" spans="7:22" s="366" customFormat="1" ht="15.75">
      <c r="G116" s="386"/>
      <c r="H116" s="387"/>
      <c r="I116" s="387"/>
      <c r="J116" s="388"/>
      <c r="K116" s="387"/>
      <c r="L116" s="389"/>
      <c r="N116" s="410"/>
      <c r="O116" s="410"/>
      <c r="P116" s="752"/>
      <c r="Q116" s="410"/>
      <c r="R116" s="496"/>
      <c r="S116" s="496"/>
      <c r="T116" s="496"/>
      <c r="U116" s="496"/>
      <c r="V116" s="496"/>
    </row>
    <row r="117" spans="7:22" s="366" customFormat="1" ht="15.75">
      <c r="G117" s="386"/>
      <c r="H117" s="387"/>
      <c r="I117" s="387"/>
      <c r="J117" s="388"/>
      <c r="K117" s="387"/>
      <c r="L117" s="389"/>
      <c r="N117" s="410"/>
      <c r="O117" s="410"/>
      <c r="P117" s="752"/>
      <c r="Q117" s="410"/>
      <c r="R117" s="496"/>
      <c r="S117" s="496"/>
      <c r="T117" s="496"/>
      <c r="U117" s="496"/>
      <c r="V117" s="496"/>
    </row>
    <row r="118" spans="7:22" s="366" customFormat="1" ht="15.75">
      <c r="G118" s="386"/>
      <c r="H118" s="387"/>
      <c r="I118" s="387"/>
      <c r="J118" s="388"/>
      <c r="K118" s="387"/>
      <c r="L118" s="389"/>
      <c r="N118" s="410"/>
      <c r="O118" s="410"/>
      <c r="P118" s="752"/>
      <c r="Q118" s="410"/>
      <c r="R118" s="496"/>
      <c r="S118" s="496"/>
      <c r="T118" s="496"/>
      <c r="U118" s="496"/>
      <c r="V118" s="496"/>
    </row>
    <row r="119" spans="7:22" s="366" customFormat="1" ht="15.75">
      <c r="G119" s="386"/>
      <c r="H119" s="387"/>
      <c r="I119" s="387"/>
      <c r="J119" s="388"/>
      <c r="K119" s="387"/>
      <c r="L119" s="389"/>
      <c r="N119" s="410"/>
      <c r="O119" s="410"/>
      <c r="P119" s="752"/>
      <c r="Q119" s="410"/>
      <c r="R119" s="496"/>
      <c r="S119" s="496"/>
      <c r="T119" s="496"/>
      <c r="U119" s="496"/>
      <c r="V119" s="496"/>
    </row>
    <row r="120" spans="7:22" s="366" customFormat="1" ht="15.75">
      <c r="G120" s="386"/>
      <c r="H120" s="387"/>
      <c r="I120" s="387"/>
      <c r="J120" s="388"/>
      <c r="K120" s="387"/>
      <c r="L120" s="389"/>
      <c r="N120" s="410"/>
      <c r="O120" s="410"/>
      <c r="P120" s="752"/>
      <c r="Q120" s="410"/>
      <c r="R120" s="496"/>
      <c r="S120" s="496"/>
      <c r="T120" s="496"/>
      <c r="U120" s="496"/>
      <c r="V120" s="496"/>
    </row>
    <row r="121" spans="7:22" s="366" customFormat="1" ht="15.75">
      <c r="G121" s="386"/>
      <c r="H121" s="387"/>
      <c r="I121" s="387"/>
      <c r="J121" s="388"/>
      <c r="K121" s="387"/>
      <c r="L121" s="389"/>
      <c r="N121" s="410"/>
      <c r="O121" s="410"/>
      <c r="P121" s="752"/>
      <c r="Q121" s="410"/>
      <c r="R121" s="496"/>
      <c r="S121" s="496"/>
      <c r="T121" s="496"/>
      <c r="U121" s="496"/>
      <c r="V121" s="496"/>
    </row>
    <row r="122" spans="7:22" s="366" customFormat="1" ht="15.75">
      <c r="G122" s="386"/>
      <c r="H122" s="387"/>
      <c r="I122" s="387"/>
      <c r="J122" s="388"/>
      <c r="K122" s="387"/>
      <c r="L122" s="389"/>
      <c r="N122" s="410"/>
      <c r="O122" s="410"/>
      <c r="P122" s="752"/>
      <c r="Q122" s="410"/>
      <c r="R122" s="496"/>
      <c r="S122" s="496"/>
      <c r="T122" s="496"/>
      <c r="U122" s="496"/>
      <c r="V122" s="496"/>
    </row>
    <row r="123" spans="7:22" s="366" customFormat="1" ht="15.75">
      <c r="G123" s="386"/>
      <c r="H123" s="387"/>
      <c r="I123" s="387"/>
      <c r="J123" s="388"/>
      <c r="K123" s="387"/>
      <c r="L123" s="389"/>
      <c r="N123" s="410"/>
      <c r="O123" s="410"/>
      <c r="P123" s="752"/>
      <c r="Q123" s="410"/>
      <c r="R123" s="496"/>
      <c r="S123" s="496"/>
      <c r="T123" s="496"/>
      <c r="U123" s="496"/>
      <c r="V123" s="496"/>
    </row>
    <row r="124" spans="7:22" s="366" customFormat="1" ht="15.75">
      <c r="G124" s="386"/>
      <c r="H124" s="387"/>
      <c r="I124" s="387"/>
      <c r="J124" s="388"/>
      <c r="K124" s="387"/>
      <c r="L124" s="389"/>
      <c r="N124" s="410"/>
      <c r="O124" s="410"/>
      <c r="P124" s="752"/>
      <c r="Q124" s="410"/>
      <c r="R124" s="496"/>
      <c r="S124" s="496"/>
      <c r="T124" s="496"/>
      <c r="U124" s="496"/>
      <c r="V124" s="496"/>
    </row>
    <row r="125" spans="7:22" s="366" customFormat="1" ht="15.75">
      <c r="G125" s="386"/>
      <c r="H125" s="387"/>
      <c r="I125" s="387"/>
      <c r="J125" s="388"/>
      <c r="K125" s="387"/>
      <c r="L125" s="389"/>
      <c r="N125" s="410"/>
      <c r="O125" s="410"/>
      <c r="P125" s="752"/>
      <c r="Q125" s="410"/>
      <c r="R125" s="496"/>
      <c r="S125" s="496"/>
      <c r="T125" s="496"/>
      <c r="U125" s="496"/>
      <c r="V125" s="496"/>
    </row>
    <row r="126" spans="7:22" s="366" customFormat="1" ht="15.75">
      <c r="G126" s="386"/>
      <c r="H126" s="387"/>
      <c r="I126" s="387"/>
      <c r="J126" s="388"/>
      <c r="K126" s="387"/>
      <c r="L126" s="389"/>
      <c r="N126" s="410"/>
      <c r="O126" s="410"/>
      <c r="P126" s="752"/>
      <c r="Q126" s="410"/>
      <c r="R126" s="496"/>
      <c r="S126" s="496"/>
      <c r="T126" s="496"/>
      <c r="U126" s="496"/>
      <c r="V126" s="496"/>
    </row>
    <row r="127" spans="7:22" s="366" customFormat="1" ht="15.75">
      <c r="G127" s="386"/>
      <c r="H127" s="387"/>
      <c r="I127" s="387"/>
      <c r="J127" s="388"/>
      <c r="K127" s="387"/>
      <c r="L127" s="389"/>
      <c r="N127" s="410"/>
      <c r="O127" s="410"/>
      <c r="P127" s="752"/>
      <c r="Q127" s="410"/>
      <c r="R127" s="496"/>
      <c r="S127" s="496"/>
      <c r="T127" s="496"/>
      <c r="U127" s="496"/>
      <c r="V127" s="496"/>
    </row>
    <row r="128" spans="7:22" s="366" customFormat="1" ht="15.75">
      <c r="G128" s="386"/>
      <c r="H128" s="387"/>
      <c r="I128" s="387"/>
      <c r="J128" s="388"/>
      <c r="K128" s="387"/>
      <c r="L128" s="389"/>
      <c r="N128" s="410"/>
      <c r="O128" s="410"/>
      <c r="P128" s="752"/>
      <c r="Q128" s="410"/>
      <c r="R128" s="496"/>
      <c r="S128" s="496"/>
      <c r="T128" s="496"/>
      <c r="U128" s="496"/>
      <c r="V128" s="496"/>
    </row>
    <row r="129" spans="7:22" s="366" customFormat="1" ht="15.75">
      <c r="G129" s="386"/>
      <c r="H129" s="387"/>
      <c r="I129" s="387"/>
      <c r="J129" s="388"/>
      <c r="K129" s="387"/>
      <c r="L129" s="389"/>
      <c r="N129" s="410"/>
      <c r="O129" s="410"/>
      <c r="P129" s="752"/>
      <c r="Q129" s="410"/>
      <c r="R129" s="496"/>
      <c r="S129" s="496"/>
      <c r="T129" s="496"/>
      <c r="U129" s="496"/>
      <c r="V129" s="496"/>
    </row>
    <row r="130" spans="7:22" s="366" customFormat="1" ht="15.75">
      <c r="G130" s="386"/>
      <c r="H130" s="387"/>
      <c r="I130" s="387"/>
      <c r="J130" s="388"/>
      <c r="K130" s="387"/>
      <c r="L130" s="389"/>
      <c r="N130" s="410"/>
      <c r="O130" s="410"/>
      <c r="P130" s="752"/>
      <c r="Q130" s="410"/>
      <c r="R130" s="496"/>
      <c r="S130" s="496"/>
      <c r="T130" s="496"/>
      <c r="U130" s="496"/>
      <c r="V130" s="496"/>
    </row>
    <row r="131" spans="7:22" s="366" customFormat="1" ht="15.75">
      <c r="G131" s="386"/>
      <c r="H131" s="387"/>
      <c r="I131" s="387"/>
      <c r="J131" s="388"/>
      <c r="K131" s="387"/>
      <c r="L131" s="389"/>
      <c r="N131" s="410"/>
      <c r="O131" s="410"/>
      <c r="P131" s="752"/>
      <c r="Q131" s="410"/>
      <c r="R131" s="496"/>
      <c r="S131" s="496"/>
      <c r="T131" s="496"/>
      <c r="U131" s="496"/>
      <c r="V131" s="496"/>
    </row>
    <row r="132" spans="7:22" s="366" customFormat="1" ht="15.75">
      <c r="G132" s="386"/>
      <c r="H132" s="387"/>
      <c r="I132" s="387"/>
      <c r="J132" s="388"/>
      <c r="K132" s="387"/>
      <c r="L132" s="389"/>
      <c r="N132" s="410"/>
      <c r="O132" s="410"/>
      <c r="P132" s="752"/>
      <c r="Q132" s="410"/>
      <c r="R132" s="496"/>
      <c r="S132" s="496"/>
      <c r="T132" s="496"/>
      <c r="U132" s="496"/>
      <c r="V132" s="496"/>
    </row>
    <row r="133" spans="7:22" s="366" customFormat="1" ht="15.75">
      <c r="G133" s="386"/>
      <c r="H133" s="387"/>
      <c r="I133" s="387"/>
      <c r="J133" s="388"/>
      <c r="K133" s="387"/>
      <c r="L133" s="389"/>
      <c r="N133" s="410"/>
      <c r="O133" s="410"/>
      <c r="P133" s="752"/>
      <c r="Q133" s="410"/>
      <c r="R133" s="496"/>
      <c r="S133" s="496"/>
      <c r="T133" s="496"/>
      <c r="U133" s="496"/>
      <c r="V133" s="496"/>
    </row>
    <row r="134" spans="7:22" s="366" customFormat="1" ht="15.75">
      <c r="G134" s="386"/>
      <c r="H134" s="387"/>
      <c r="I134" s="387"/>
      <c r="J134" s="388"/>
      <c r="K134" s="387"/>
      <c r="L134" s="389"/>
      <c r="N134" s="410"/>
      <c r="O134" s="410"/>
      <c r="P134" s="752"/>
      <c r="Q134" s="410"/>
      <c r="R134" s="496"/>
      <c r="S134" s="496"/>
      <c r="T134" s="496"/>
      <c r="U134" s="496"/>
      <c r="V134" s="496"/>
    </row>
    <row r="135" spans="7:22" s="366" customFormat="1" ht="15.75">
      <c r="G135" s="386"/>
      <c r="H135" s="387"/>
      <c r="I135" s="387"/>
      <c r="J135" s="388"/>
      <c r="K135" s="387"/>
      <c r="L135" s="389"/>
      <c r="N135" s="410"/>
      <c r="O135" s="410"/>
      <c r="P135" s="752"/>
      <c r="Q135" s="410"/>
      <c r="R135" s="496"/>
      <c r="S135" s="496"/>
      <c r="T135" s="496"/>
      <c r="U135" s="496"/>
      <c r="V135" s="496"/>
    </row>
    <row r="136" spans="7:22" s="366" customFormat="1" ht="15.75">
      <c r="G136" s="386"/>
      <c r="H136" s="387"/>
      <c r="I136" s="387"/>
      <c r="J136" s="388"/>
      <c r="K136" s="387"/>
      <c r="L136" s="389"/>
      <c r="N136" s="410"/>
      <c r="O136" s="410"/>
      <c r="P136" s="752"/>
      <c r="Q136" s="410"/>
      <c r="R136" s="496"/>
      <c r="S136" s="496"/>
      <c r="T136" s="496"/>
      <c r="U136" s="496"/>
      <c r="V136" s="496"/>
    </row>
    <row r="137" spans="7:22" s="366" customFormat="1" ht="15.75">
      <c r="G137" s="386"/>
      <c r="H137" s="387"/>
      <c r="I137" s="387"/>
      <c r="J137" s="388"/>
      <c r="K137" s="387"/>
      <c r="L137" s="389"/>
      <c r="N137" s="410"/>
      <c r="O137" s="410"/>
      <c r="P137" s="752"/>
      <c r="Q137" s="410"/>
      <c r="R137" s="496"/>
      <c r="S137" s="496"/>
      <c r="T137" s="496"/>
      <c r="U137" s="496"/>
      <c r="V137" s="496"/>
    </row>
    <row r="138" spans="7:22" s="366" customFormat="1" ht="15.75">
      <c r="G138" s="386"/>
      <c r="H138" s="387"/>
      <c r="I138" s="387"/>
      <c r="J138" s="388"/>
      <c r="K138" s="387"/>
      <c r="L138" s="389"/>
      <c r="N138" s="410"/>
      <c r="O138" s="410"/>
      <c r="P138" s="752"/>
      <c r="Q138" s="410"/>
      <c r="R138" s="496"/>
      <c r="S138" s="496"/>
      <c r="T138" s="496"/>
      <c r="U138" s="496"/>
      <c r="V138" s="496"/>
    </row>
    <row r="139" spans="7:22" s="366" customFormat="1" ht="15.75">
      <c r="G139" s="386"/>
      <c r="H139" s="387"/>
      <c r="I139" s="387"/>
      <c r="J139" s="388"/>
      <c r="K139" s="387"/>
      <c r="L139" s="389"/>
      <c r="N139" s="410"/>
      <c r="O139" s="410"/>
      <c r="P139" s="752"/>
      <c r="Q139" s="410"/>
      <c r="R139" s="496"/>
      <c r="S139" s="496"/>
      <c r="T139" s="496"/>
      <c r="U139" s="496"/>
      <c r="V139" s="496"/>
    </row>
    <row r="140" spans="7:22" s="366" customFormat="1" ht="15.75">
      <c r="G140" s="386"/>
      <c r="H140" s="387"/>
      <c r="I140" s="387"/>
      <c r="J140" s="388"/>
      <c r="K140" s="387"/>
      <c r="L140" s="389"/>
      <c r="N140" s="410"/>
      <c r="O140" s="410"/>
      <c r="P140" s="752"/>
      <c r="Q140" s="410"/>
      <c r="R140" s="496"/>
      <c r="S140" s="496"/>
      <c r="T140" s="496"/>
      <c r="U140" s="496"/>
      <c r="V140" s="496"/>
    </row>
    <row r="141" spans="7:22" s="366" customFormat="1" ht="15.75">
      <c r="G141" s="386"/>
      <c r="H141" s="387"/>
      <c r="I141" s="387"/>
      <c r="J141" s="388"/>
      <c r="K141" s="387"/>
      <c r="L141" s="389"/>
      <c r="N141" s="410"/>
      <c r="O141" s="410"/>
      <c r="P141" s="752"/>
      <c r="Q141" s="410"/>
      <c r="R141" s="496"/>
      <c r="S141" s="496"/>
      <c r="T141" s="496"/>
      <c r="U141" s="496"/>
      <c r="V141" s="496"/>
    </row>
    <row r="142" spans="7:22" s="366" customFormat="1" ht="15.75">
      <c r="G142" s="386"/>
      <c r="H142" s="387"/>
      <c r="I142" s="387"/>
      <c r="J142" s="388"/>
      <c r="K142" s="387"/>
      <c r="L142" s="389"/>
      <c r="N142" s="410"/>
      <c r="O142" s="410"/>
      <c r="P142" s="752"/>
      <c r="Q142" s="410"/>
      <c r="R142" s="496"/>
      <c r="S142" s="496"/>
      <c r="T142" s="496"/>
      <c r="U142" s="496"/>
      <c r="V142" s="496"/>
    </row>
    <row r="143" spans="7:22" s="366" customFormat="1" ht="15.75">
      <c r="G143" s="386"/>
      <c r="H143" s="387"/>
      <c r="I143" s="387"/>
      <c r="J143" s="388"/>
      <c r="K143" s="387"/>
      <c r="L143" s="389"/>
      <c r="N143" s="410"/>
      <c r="O143" s="410"/>
      <c r="P143" s="752"/>
      <c r="Q143" s="410"/>
      <c r="R143" s="496"/>
      <c r="S143" s="496"/>
      <c r="T143" s="496"/>
      <c r="U143" s="496"/>
      <c r="V143" s="496"/>
    </row>
    <row r="144" spans="7:22" s="366" customFormat="1" ht="15.75">
      <c r="G144" s="386"/>
      <c r="H144" s="387"/>
      <c r="I144" s="387"/>
      <c r="J144" s="388"/>
      <c r="K144" s="387"/>
      <c r="L144" s="389"/>
      <c r="N144" s="410"/>
      <c r="O144" s="410"/>
      <c r="P144" s="752"/>
      <c r="Q144" s="410"/>
      <c r="R144" s="496"/>
      <c r="S144" s="496"/>
      <c r="T144" s="496"/>
      <c r="U144" s="496"/>
      <c r="V144" s="496"/>
    </row>
    <row r="145" spans="7:22" s="366" customFormat="1" ht="15.75">
      <c r="G145" s="386"/>
      <c r="H145" s="387"/>
      <c r="I145" s="387"/>
      <c r="J145" s="388"/>
      <c r="K145" s="387"/>
      <c r="L145" s="389"/>
      <c r="N145" s="410"/>
      <c r="O145" s="410"/>
      <c r="P145" s="752"/>
      <c r="Q145" s="410"/>
      <c r="R145" s="496"/>
      <c r="S145" s="496"/>
      <c r="T145" s="496"/>
      <c r="U145" s="496"/>
      <c r="V145" s="496"/>
    </row>
    <row r="146" spans="7:22" s="366" customFormat="1" ht="15.75">
      <c r="G146" s="386"/>
      <c r="H146" s="387"/>
      <c r="I146" s="387"/>
      <c r="J146" s="388"/>
      <c r="K146" s="387"/>
      <c r="L146" s="389"/>
      <c r="N146" s="410"/>
      <c r="O146" s="410"/>
      <c r="P146" s="752"/>
      <c r="Q146" s="410"/>
      <c r="R146" s="496"/>
      <c r="S146" s="496"/>
      <c r="T146" s="496"/>
      <c r="U146" s="496"/>
      <c r="V146" s="496"/>
    </row>
    <row r="147" spans="7:22" s="366" customFormat="1" ht="15.75">
      <c r="G147" s="386"/>
      <c r="H147" s="387"/>
      <c r="I147" s="387"/>
      <c r="J147" s="388"/>
      <c r="K147" s="387"/>
      <c r="L147" s="389"/>
      <c r="N147" s="410"/>
      <c r="O147" s="410"/>
      <c r="P147" s="752"/>
      <c r="Q147" s="410"/>
      <c r="R147" s="496"/>
      <c r="S147" s="496"/>
      <c r="T147" s="496"/>
      <c r="U147" s="496"/>
      <c r="V147" s="496"/>
    </row>
    <row r="148" spans="7:22" s="366" customFormat="1" ht="15.75">
      <c r="G148" s="386"/>
      <c r="H148" s="387"/>
      <c r="I148" s="387"/>
      <c r="J148" s="388"/>
      <c r="K148" s="387"/>
      <c r="L148" s="389"/>
      <c r="N148" s="410"/>
      <c r="O148" s="410"/>
      <c r="P148" s="752"/>
      <c r="Q148" s="410"/>
      <c r="R148" s="496"/>
      <c r="S148" s="496"/>
      <c r="T148" s="496"/>
      <c r="U148" s="496"/>
      <c r="V148" s="496"/>
    </row>
    <row r="149" spans="7:22" s="366" customFormat="1" ht="15.75">
      <c r="G149" s="386"/>
      <c r="H149" s="387"/>
      <c r="I149" s="387"/>
      <c r="J149" s="388"/>
      <c r="K149" s="387"/>
      <c r="L149" s="389"/>
      <c r="N149" s="410"/>
      <c r="O149" s="410"/>
      <c r="P149" s="752"/>
      <c r="Q149" s="410"/>
      <c r="R149" s="496"/>
      <c r="S149" s="496"/>
      <c r="T149" s="496"/>
      <c r="U149" s="496"/>
      <c r="V149" s="496"/>
    </row>
    <row r="150" spans="7:22" s="366" customFormat="1" ht="15.75">
      <c r="G150" s="386"/>
      <c r="H150" s="387"/>
      <c r="I150" s="387"/>
      <c r="J150" s="388"/>
      <c r="K150" s="387"/>
      <c r="L150" s="389"/>
      <c r="N150" s="410"/>
      <c r="O150" s="410"/>
      <c r="P150" s="752"/>
      <c r="Q150" s="410"/>
      <c r="R150" s="496"/>
      <c r="S150" s="496"/>
      <c r="T150" s="496"/>
      <c r="U150" s="496"/>
      <c r="V150" s="496"/>
    </row>
    <row r="151" spans="7:22" s="366" customFormat="1" ht="15.75">
      <c r="G151" s="386"/>
      <c r="H151" s="387"/>
      <c r="I151" s="387"/>
      <c r="J151" s="388"/>
      <c r="K151" s="387"/>
      <c r="L151" s="389"/>
      <c r="N151" s="410"/>
      <c r="O151" s="410"/>
      <c r="P151" s="752"/>
      <c r="Q151" s="410"/>
      <c r="R151" s="496"/>
      <c r="S151" s="496"/>
      <c r="T151" s="496"/>
      <c r="U151" s="496"/>
      <c r="V151" s="496"/>
    </row>
    <row r="152" spans="7:22" s="366" customFormat="1" ht="15.75">
      <c r="G152" s="386"/>
      <c r="H152" s="387"/>
      <c r="I152" s="387"/>
      <c r="J152" s="388"/>
      <c r="K152" s="387"/>
      <c r="L152" s="389"/>
      <c r="N152" s="410"/>
      <c r="O152" s="410"/>
      <c r="P152" s="752"/>
      <c r="Q152" s="410"/>
      <c r="R152" s="496"/>
      <c r="S152" s="496"/>
      <c r="T152" s="496"/>
      <c r="U152" s="496"/>
      <c r="V152" s="496"/>
    </row>
    <row r="153" spans="7:22" s="366" customFormat="1" ht="15.75">
      <c r="G153" s="386"/>
      <c r="H153" s="387"/>
      <c r="I153" s="387"/>
      <c r="J153" s="388"/>
      <c r="K153" s="387"/>
      <c r="L153" s="389"/>
      <c r="N153" s="410"/>
      <c r="O153" s="410"/>
      <c r="P153" s="752"/>
      <c r="Q153" s="410"/>
      <c r="R153" s="496"/>
      <c r="S153" s="496"/>
      <c r="T153" s="496"/>
      <c r="U153" s="496"/>
      <c r="V153" s="496"/>
    </row>
    <row r="154" spans="7:22" s="366" customFormat="1" ht="15.75">
      <c r="G154" s="386"/>
      <c r="H154" s="387"/>
      <c r="I154" s="387"/>
      <c r="J154" s="388"/>
      <c r="K154" s="387"/>
      <c r="L154" s="389"/>
      <c r="N154" s="410"/>
      <c r="O154" s="410"/>
      <c r="P154" s="752"/>
      <c r="Q154" s="410"/>
      <c r="R154" s="496"/>
      <c r="S154" s="496"/>
      <c r="T154" s="496"/>
      <c r="U154" s="496"/>
      <c r="V154" s="496"/>
    </row>
    <row r="155" spans="7:22" s="366" customFormat="1" ht="15.75">
      <c r="G155" s="386"/>
      <c r="H155" s="387"/>
      <c r="I155" s="387"/>
      <c r="J155" s="388"/>
      <c r="K155" s="387"/>
      <c r="L155" s="389"/>
      <c r="N155" s="410"/>
      <c r="O155" s="410"/>
      <c r="P155" s="752"/>
      <c r="Q155" s="410"/>
      <c r="R155" s="496"/>
      <c r="S155" s="496"/>
      <c r="T155" s="496"/>
      <c r="U155" s="496"/>
      <c r="V155" s="496"/>
    </row>
    <row r="156" spans="7:22" s="366" customFormat="1" ht="15.75">
      <c r="G156" s="386"/>
      <c r="H156" s="387"/>
      <c r="I156" s="387"/>
      <c r="J156" s="388"/>
      <c r="K156" s="387"/>
      <c r="L156" s="389"/>
      <c r="N156" s="410"/>
      <c r="O156" s="410"/>
      <c r="P156" s="752"/>
      <c r="Q156" s="410"/>
      <c r="R156" s="496"/>
      <c r="S156" s="496"/>
      <c r="T156" s="496"/>
      <c r="U156" s="496"/>
      <c r="V156" s="496"/>
    </row>
    <row r="157" spans="7:22" s="366" customFormat="1" ht="15.75">
      <c r="G157" s="386"/>
      <c r="H157" s="387"/>
      <c r="I157" s="387"/>
      <c r="J157" s="388"/>
      <c r="K157" s="387"/>
      <c r="L157" s="389"/>
      <c r="N157" s="410"/>
      <c r="O157" s="410"/>
      <c r="P157" s="752"/>
      <c r="Q157" s="410"/>
      <c r="R157" s="496"/>
      <c r="S157" s="496"/>
      <c r="T157" s="496"/>
      <c r="U157" s="496"/>
      <c r="V157" s="496"/>
    </row>
    <row r="158" spans="7:22" s="366" customFormat="1" ht="15.75">
      <c r="G158" s="386"/>
      <c r="H158" s="387"/>
      <c r="I158" s="387"/>
      <c r="J158" s="388"/>
      <c r="K158" s="387"/>
      <c r="L158" s="389"/>
      <c r="N158" s="410"/>
      <c r="O158" s="410"/>
      <c r="P158" s="752"/>
      <c r="Q158" s="410"/>
      <c r="R158" s="496"/>
      <c r="S158" s="496"/>
      <c r="T158" s="496"/>
      <c r="U158" s="496"/>
      <c r="V158" s="496"/>
    </row>
    <row r="159" spans="7:22" s="366" customFormat="1" ht="15.75">
      <c r="G159" s="386"/>
      <c r="H159" s="387"/>
      <c r="I159" s="387"/>
      <c r="J159" s="388"/>
      <c r="K159" s="387"/>
      <c r="L159" s="389"/>
      <c r="N159" s="410"/>
      <c r="O159" s="410"/>
      <c r="P159" s="752"/>
      <c r="Q159" s="410"/>
      <c r="R159" s="496"/>
      <c r="S159" s="496"/>
      <c r="T159" s="496"/>
      <c r="U159" s="496"/>
      <c r="V159" s="496"/>
    </row>
    <row r="160" spans="7:22" s="366" customFormat="1" ht="15.75">
      <c r="G160" s="386"/>
      <c r="H160" s="387"/>
      <c r="I160" s="387"/>
      <c r="J160" s="388"/>
      <c r="K160" s="387"/>
      <c r="L160" s="389"/>
      <c r="N160" s="410"/>
      <c r="O160" s="410"/>
      <c r="P160" s="752"/>
      <c r="Q160" s="410"/>
      <c r="R160" s="496"/>
      <c r="S160" s="496"/>
      <c r="T160" s="496"/>
      <c r="U160" s="496"/>
      <c r="V160" s="496"/>
    </row>
    <row r="161" spans="7:22" s="366" customFormat="1" ht="15.75">
      <c r="G161" s="386"/>
      <c r="H161" s="387"/>
      <c r="I161" s="387"/>
      <c r="J161" s="388"/>
      <c r="K161" s="387"/>
      <c r="L161" s="389"/>
      <c r="N161" s="410"/>
      <c r="O161" s="410"/>
      <c r="P161" s="752"/>
      <c r="Q161" s="410"/>
      <c r="R161" s="496"/>
      <c r="S161" s="496"/>
      <c r="T161" s="496"/>
      <c r="U161" s="496"/>
      <c r="V161" s="496"/>
    </row>
    <row r="162" spans="7:22" s="366" customFormat="1" ht="15.75">
      <c r="G162" s="386"/>
      <c r="H162" s="387"/>
      <c r="I162" s="387"/>
      <c r="J162" s="388"/>
      <c r="K162" s="387"/>
      <c r="L162" s="389"/>
      <c r="N162" s="410"/>
      <c r="O162" s="410"/>
      <c r="P162" s="752"/>
      <c r="Q162" s="410"/>
      <c r="R162" s="496"/>
      <c r="S162" s="496"/>
      <c r="T162" s="496"/>
      <c r="U162" s="496"/>
      <c r="V162" s="496"/>
    </row>
    <row r="163" spans="7:22" s="366" customFormat="1" ht="15.75">
      <c r="G163" s="386"/>
      <c r="H163" s="387"/>
      <c r="I163" s="387"/>
      <c r="J163" s="388"/>
      <c r="K163" s="387"/>
      <c r="L163" s="389"/>
      <c r="N163" s="410"/>
      <c r="O163" s="410"/>
      <c r="P163" s="752"/>
      <c r="Q163" s="410"/>
      <c r="R163" s="496"/>
      <c r="S163" s="496"/>
      <c r="T163" s="496"/>
      <c r="U163" s="496"/>
      <c r="V163" s="496"/>
    </row>
    <row r="164" spans="7:22" s="366" customFormat="1" ht="15.75">
      <c r="G164" s="386"/>
      <c r="H164" s="387"/>
      <c r="I164" s="387"/>
      <c r="J164" s="388"/>
      <c r="K164" s="387"/>
      <c r="L164" s="389"/>
      <c r="N164" s="410"/>
      <c r="O164" s="410"/>
      <c r="P164" s="752"/>
      <c r="Q164" s="410"/>
      <c r="R164" s="496"/>
      <c r="S164" s="496"/>
      <c r="T164" s="496"/>
      <c r="U164" s="496"/>
      <c r="V164" s="496"/>
    </row>
    <row r="165" spans="7:22" s="366" customFormat="1" ht="15.75">
      <c r="G165" s="386"/>
      <c r="H165" s="387"/>
      <c r="I165" s="387"/>
      <c r="J165" s="388"/>
      <c r="K165" s="387"/>
      <c r="L165" s="389"/>
      <c r="N165" s="410"/>
      <c r="O165" s="410"/>
      <c r="P165" s="752"/>
      <c r="Q165" s="410"/>
      <c r="R165" s="496"/>
      <c r="S165" s="496"/>
      <c r="T165" s="496"/>
      <c r="U165" s="496"/>
      <c r="V165" s="496"/>
    </row>
    <row r="166" spans="7:22" s="366" customFormat="1" ht="15.75">
      <c r="G166" s="386"/>
      <c r="H166" s="387"/>
      <c r="I166" s="387"/>
      <c r="J166" s="388"/>
      <c r="K166" s="387"/>
      <c r="L166" s="389"/>
      <c r="N166" s="410"/>
      <c r="O166" s="410"/>
      <c r="P166" s="752"/>
      <c r="Q166" s="410"/>
      <c r="R166" s="496"/>
      <c r="S166" s="496"/>
      <c r="T166" s="496"/>
      <c r="U166" s="496"/>
      <c r="V166" s="496"/>
    </row>
    <row r="167" spans="7:22" s="366" customFormat="1" ht="15.75">
      <c r="G167" s="386"/>
      <c r="H167" s="387"/>
      <c r="I167" s="387"/>
      <c r="J167" s="388"/>
      <c r="K167" s="387"/>
      <c r="L167" s="389"/>
      <c r="N167" s="410"/>
      <c r="O167" s="410"/>
      <c r="P167" s="752"/>
      <c r="Q167" s="410"/>
      <c r="R167" s="496"/>
      <c r="S167" s="496"/>
      <c r="T167" s="496"/>
      <c r="U167" s="496"/>
      <c r="V167" s="496"/>
    </row>
    <row r="168" spans="7:22" s="366" customFormat="1" ht="15.75">
      <c r="G168" s="386"/>
      <c r="H168" s="387"/>
      <c r="I168" s="387"/>
      <c r="J168" s="388"/>
      <c r="K168" s="387"/>
      <c r="L168" s="389"/>
      <c r="N168" s="410"/>
      <c r="O168" s="410"/>
      <c r="P168" s="752"/>
      <c r="Q168" s="410"/>
      <c r="R168" s="496"/>
      <c r="S168" s="496"/>
      <c r="T168" s="496"/>
      <c r="U168" s="496"/>
      <c r="V168" s="496"/>
    </row>
    <row r="169" spans="7:22" s="366" customFormat="1" ht="15.75">
      <c r="G169" s="386"/>
      <c r="H169" s="387"/>
      <c r="I169" s="387"/>
      <c r="J169" s="388"/>
      <c r="K169" s="387"/>
      <c r="L169" s="389"/>
      <c r="N169" s="410"/>
      <c r="O169" s="410"/>
      <c r="P169" s="752"/>
      <c r="Q169" s="410"/>
      <c r="R169" s="496"/>
      <c r="S169" s="496"/>
      <c r="T169" s="496"/>
      <c r="U169" s="496"/>
      <c r="V169" s="496"/>
    </row>
    <row r="170" spans="7:22" s="366" customFormat="1" ht="15.75">
      <c r="G170" s="386"/>
      <c r="H170" s="387"/>
      <c r="I170" s="387"/>
      <c r="J170" s="388"/>
      <c r="K170" s="387"/>
      <c r="L170" s="389"/>
      <c r="N170" s="410"/>
      <c r="O170" s="410"/>
      <c r="P170" s="752"/>
      <c r="Q170" s="410"/>
      <c r="R170" s="496"/>
      <c r="S170" s="496"/>
      <c r="T170" s="496"/>
      <c r="U170" s="496"/>
      <c r="V170" s="496"/>
    </row>
    <row r="171" spans="7:22" s="366" customFormat="1" ht="15.75">
      <c r="G171" s="386"/>
      <c r="H171" s="387"/>
      <c r="I171" s="387"/>
      <c r="J171" s="388"/>
      <c r="K171" s="387"/>
      <c r="L171" s="389"/>
      <c r="N171" s="410"/>
      <c r="O171" s="410"/>
      <c r="P171" s="752"/>
      <c r="Q171" s="410"/>
      <c r="R171" s="496"/>
      <c r="S171" s="496"/>
      <c r="T171" s="496"/>
      <c r="U171" s="496"/>
      <c r="V171" s="496"/>
    </row>
    <row r="172" spans="7:22" s="366" customFormat="1" ht="15.75">
      <c r="G172" s="386"/>
      <c r="H172" s="387"/>
      <c r="I172" s="387"/>
      <c r="J172" s="388"/>
      <c r="K172" s="387"/>
      <c r="L172" s="389"/>
      <c r="N172" s="410"/>
      <c r="O172" s="410"/>
      <c r="P172" s="752"/>
      <c r="Q172" s="410"/>
      <c r="R172" s="496"/>
      <c r="S172" s="496"/>
      <c r="T172" s="496"/>
      <c r="U172" s="496"/>
      <c r="V172" s="496"/>
    </row>
    <row r="173" spans="7:22" s="366" customFormat="1" ht="15.75">
      <c r="G173" s="386"/>
      <c r="H173" s="387"/>
      <c r="I173" s="387"/>
      <c r="J173" s="388"/>
      <c r="K173" s="387"/>
      <c r="L173" s="389"/>
      <c r="N173" s="410"/>
      <c r="O173" s="410"/>
      <c r="P173" s="752"/>
      <c r="Q173" s="410"/>
      <c r="R173" s="496"/>
      <c r="S173" s="496"/>
      <c r="T173" s="496"/>
      <c r="U173" s="496"/>
      <c r="V173" s="496"/>
    </row>
    <row r="174" spans="7:22" s="366" customFormat="1" ht="15.75">
      <c r="G174" s="386"/>
      <c r="H174" s="387"/>
      <c r="I174" s="387"/>
      <c r="J174" s="388"/>
      <c r="K174" s="387"/>
      <c r="L174" s="389"/>
      <c r="N174" s="410"/>
      <c r="O174" s="410"/>
      <c r="P174" s="752"/>
      <c r="Q174" s="410"/>
      <c r="R174" s="496"/>
      <c r="S174" s="496"/>
      <c r="T174" s="496"/>
      <c r="U174" s="496"/>
      <c r="V174" s="496"/>
    </row>
    <row r="175" spans="7:22" s="366" customFormat="1" ht="15.75">
      <c r="G175" s="386"/>
      <c r="H175" s="387"/>
      <c r="I175" s="387"/>
      <c r="J175" s="388"/>
      <c r="K175" s="387"/>
      <c r="L175" s="389"/>
      <c r="N175" s="410"/>
      <c r="O175" s="410"/>
      <c r="P175" s="752"/>
      <c r="Q175" s="410"/>
      <c r="R175" s="496"/>
      <c r="S175" s="496"/>
      <c r="T175" s="496"/>
      <c r="U175" s="496"/>
      <c r="V175" s="496"/>
    </row>
    <row r="176" spans="7:22" s="366" customFormat="1" ht="15.75">
      <c r="G176" s="386"/>
      <c r="H176" s="387"/>
      <c r="I176" s="387"/>
      <c r="J176" s="388"/>
      <c r="K176" s="387"/>
      <c r="L176" s="389"/>
      <c r="N176" s="410"/>
      <c r="O176" s="410"/>
      <c r="P176" s="752"/>
      <c r="Q176" s="410"/>
      <c r="R176" s="496"/>
      <c r="S176" s="496"/>
      <c r="T176" s="496"/>
      <c r="U176" s="496"/>
      <c r="V176" s="496"/>
    </row>
    <row r="177" spans="7:22" s="366" customFormat="1" ht="15.75">
      <c r="G177" s="386"/>
      <c r="H177" s="387"/>
      <c r="I177" s="387"/>
      <c r="J177" s="388"/>
      <c r="K177" s="387"/>
      <c r="L177" s="389"/>
      <c r="N177" s="410"/>
      <c r="O177" s="410"/>
      <c r="P177" s="752"/>
      <c r="Q177" s="410"/>
      <c r="R177" s="496"/>
      <c r="S177" s="496"/>
      <c r="T177" s="496"/>
      <c r="U177" s="496"/>
      <c r="V177" s="496"/>
    </row>
    <row r="178" spans="7:22" s="366" customFormat="1" ht="15.75">
      <c r="G178" s="386"/>
      <c r="H178" s="387"/>
      <c r="I178" s="387"/>
      <c r="J178" s="388"/>
      <c r="K178" s="387"/>
      <c r="L178" s="389"/>
      <c r="N178" s="410"/>
      <c r="O178" s="410"/>
      <c r="P178" s="752"/>
      <c r="Q178" s="410"/>
      <c r="R178" s="496"/>
      <c r="S178" s="496"/>
      <c r="T178" s="496"/>
      <c r="U178" s="496"/>
      <c r="V178" s="496"/>
    </row>
    <row r="179" spans="7:22" s="366" customFormat="1" ht="15.75">
      <c r="G179" s="386"/>
      <c r="H179" s="387"/>
      <c r="I179" s="387"/>
      <c r="J179" s="388"/>
      <c r="K179" s="387"/>
      <c r="L179" s="389"/>
      <c r="N179" s="410"/>
      <c r="O179" s="410"/>
      <c r="P179" s="752"/>
      <c r="Q179" s="410"/>
      <c r="R179" s="496"/>
      <c r="S179" s="496"/>
      <c r="T179" s="496"/>
      <c r="U179" s="496"/>
      <c r="V179" s="496"/>
    </row>
    <row r="180" spans="7:22" s="366" customFormat="1" ht="15.75">
      <c r="G180" s="386"/>
      <c r="H180" s="387"/>
      <c r="I180" s="387"/>
      <c r="J180" s="388"/>
      <c r="K180" s="387"/>
      <c r="L180" s="389"/>
      <c r="N180" s="410"/>
      <c r="O180" s="410"/>
      <c r="P180" s="752"/>
      <c r="Q180" s="410"/>
      <c r="R180" s="496"/>
      <c r="S180" s="496"/>
      <c r="T180" s="496"/>
      <c r="U180" s="496"/>
      <c r="V180" s="496"/>
    </row>
    <row r="181" spans="7:22" s="366" customFormat="1" ht="15.75">
      <c r="G181" s="386"/>
      <c r="H181" s="387"/>
      <c r="I181" s="387"/>
      <c r="J181" s="388"/>
      <c r="K181" s="387"/>
      <c r="L181" s="389"/>
      <c r="N181" s="410"/>
      <c r="O181" s="410"/>
      <c r="P181" s="752"/>
      <c r="Q181" s="410"/>
      <c r="R181" s="496"/>
      <c r="S181" s="496"/>
      <c r="T181" s="496"/>
      <c r="U181" s="496"/>
      <c r="V181" s="496"/>
    </row>
    <row r="182" spans="7:22" s="366" customFormat="1" ht="15.75">
      <c r="G182" s="386"/>
      <c r="H182" s="387"/>
      <c r="I182" s="387"/>
      <c r="J182" s="388"/>
      <c r="K182" s="387"/>
      <c r="L182" s="389"/>
      <c r="N182" s="410"/>
      <c r="O182" s="410"/>
      <c r="P182" s="752"/>
      <c r="Q182" s="410"/>
      <c r="R182" s="496"/>
      <c r="S182" s="496"/>
      <c r="T182" s="496"/>
      <c r="U182" s="496"/>
      <c r="V182" s="496"/>
    </row>
    <row r="183" spans="7:22" s="366" customFormat="1" ht="15.75">
      <c r="G183" s="386"/>
      <c r="H183" s="387"/>
      <c r="I183" s="387"/>
      <c r="J183" s="388"/>
      <c r="K183" s="387"/>
      <c r="L183" s="389"/>
      <c r="N183" s="410"/>
      <c r="O183" s="410"/>
      <c r="P183" s="752"/>
      <c r="Q183" s="410"/>
      <c r="R183" s="496"/>
      <c r="S183" s="496"/>
      <c r="T183" s="496"/>
      <c r="U183" s="496"/>
      <c r="V183" s="496"/>
    </row>
    <row r="184" spans="7:22" s="366" customFormat="1" ht="15.75">
      <c r="G184" s="386"/>
      <c r="H184" s="387"/>
      <c r="I184" s="387"/>
      <c r="J184" s="388"/>
      <c r="K184" s="387"/>
      <c r="L184" s="389"/>
      <c r="N184" s="410"/>
      <c r="O184" s="410"/>
      <c r="P184" s="752"/>
      <c r="Q184" s="410"/>
      <c r="R184" s="496"/>
      <c r="S184" s="496"/>
      <c r="T184" s="496"/>
      <c r="U184" s="496"/>
      <c r="V184" s="496"/>
    </row>
    <row r="185" spans="7:22" s="366" customFormat="1" ht="15.75">
      <c r="G185" s="386"/>
      <c r="H185" s="387"/>
      <c r="I185" s="387"/>
      <c r="J185" s="388"/>
      <c r="K185" s="387"/>
      <c r="L185" s="389"/>
      <c r="N185" s="410"/>
      <c r="O185" s="410"/>
      <c r="P185" s="752"/>
      <c r="Q185" s="410"/>
      <c r="R185" s="496"/>
      <c r="S185" s="496"/>
      <c r="T185" s="496"/>
      <c r="U185" s="496"/>
      <c r="V185" s="496"/>
    </row>
    <row r="186" spans="7:22" s="366" customFormat="1" ht="15.75">
      <c r="G186" s="386"/>
      <c r="H186" s="387"/>
      <c r="I186" s="387"/>
      <c r="J186" s="388"/>
      <c r="K186" s="387"/>
      <c r="L186" s="389"/>
      <c r="N186" s="410"/>
      <c r="O186" s="410"/>
      <c r="P186" s="752"/>
      <c r="Q186" s="410"/>
      <c r="R186" s="496"/>
      <c r="S186" s="496"/>
      <c r="T186" s="496"/>
      <c r="U186" s="496"/>
      <c r="V186" s="496"/>
    </row>
    <row r="187" spans="7:22" s="366" customFormat="1" ht="15.75">
      <c r="G187" s="386"/>
      <c r="H187" s="387"/>
      <c r="I187" s="387"/>
      <c r="J187" s="388"/>
      <c r="K187" s="387"/>
      <c r="L187" s="389"/>
      <c r="N187" s="410"/>
      <c r="O187" s="410"/>
      <c r="P187" s="752"/>
      <c r="Q187" s="410"/>
      <c r="R187" s="496"/>
      <c r="S187" s="496"/>
      <c r="T187" s="496"/>
      <c r="U187" s="496"/>
      <c r="V187" s="496"/>
    </row>
    <row r="188" spans="7:22" s="366" customFormat="1" ht="15.75">
      <c r="G188" s="386"/>
      <c r="H188" s="387"/>
      <c r="I188" s="387"/>
      <c r="J188" s="388"/>
      <c r="K188" s="387"/>
      <c r="L188" s="389"/>
      <c r="N188" s="410"/>
      <c r="O188" s="410"/>
      <c r="P188" s="752"/>
      <c r="Q188" s="410"/>
      <c r="R188" s="496"/>
      <c r="S188" s="496"/>
      <c r="T188" s="496"/>
      <c r="U188" s="496"/>
      <c r="V188" s="496"/>
    </row>
    <row r="189" spans="7:22" s="366" customFormat="1" ht="15.75">
      <c r="G189" s="386"/>
      <c r="H189" s="387"/>
      <c r="I189" s="387"/>
      <c r="J189" s="388"/>
      <c r="K189" s="387"/>
      <c r="L189" s="389"/>
      <c r="N189" s="410"/>
      <c r="O189" s="410"/>
      <c r="P189" s="752"/>
      <c r="Q189" s="410"/>
      <c r="R189" s="496"/>
      <c r="S189" s="496"/>
      <c r="T189" s="496"/>
      <c r="U189" s="496"/>
      <c r="V189" s="496"/>
    </row>
    <row r="190" spans="7:22" s="366" customFormat="1" ht="15.75">
      <c r="G190" s="386"/>
      <c r="H190" s="387"/>
      <c r="I190" s="387"/>
      <c r="J190" s="388"/>
      <c r="K190" s="387"/>
      <c r="L190" s="389"/>
      <c r="N190" s="410"/>
      <c r="O190" s="410"/>
      <c r="P190" s="752"/>
      <c r="Q190" s="410"/>
      <c r="R190" s="496"/>
      <c r="S190" s="496"/>
      <c r="T190" s="496"/>
      <c r="U190" s="496"/>
      <c r="V190" s="496"/>
    </row>
    <row r="191" spans="7:22" s="366" customFormat="1" ht="15.75">
      <c r="G191" s="386"/>
      <c r="H191" s="387"/>
      <c r="I191" s="387"/>
      <c r="J191" s="388"/>
      <c r="K191" s="387"/>
      <c r="L191" s="389"/>
      <c r="N191" s="410"/>
      <c r="O191" s="410"/>
      <c r="P191" s="752"/>
      <c r="Q191" s="410"/>
      <c r="R191" s="496"/>
      <c r="S191" s="496"/>
      <c r="T191" s="496"/>
      <c r="U191" s="496"/>
      <c r="V191" s="496"/>
    </row>
    <row r="192" spans="7:22" s="366" customFormat="1" ht="15.75">
      <c r="G192" s="386"/>
      <c r="H192" s="387"/>
      <c r="I192" s="387"/>
      <c r="J192" s="388"/>
      <c r="K192" s="387"/>
      <c r="L192" s="389"/>
      <c r="N192" s="410"/>
      <c r="O192" s="410"/>
      <c r="P192" s="752"/>
      <c r="Q192" s="410"/>
      <c r="R192" s="496"/>
      <c r="S192" s="496"/>
      <c r="T192" s="496"/>
      <c r="U192" s="496"/>
      <c r="V192" s="496"/>
    </row>
    <row r="193" spans="7:22" s="366" customFormat="1" ht="15.75">
      <c r="G193" s="386"/>
      <c r="H193" s="387"/>
      <c r="I193" s="387"/>
      <c r="J193" s="388"/>
      <c r="K193" s="387"/>
      <c r="L193" s="389"/>
      <c r="N193" s="410"/>
      <c r="O193" s="410"/>
      <c r="P193" s="752"/>
      <c r="Q193" s="410"/>
      <c r="R193" s="496"/>
      <c r="S193" s="496"/>
      <c r="T193" s="496"/>
      <c r="U193" s="496"/>
      <c r="V193" s="496"/>
    </row>
    <row r="194" spans="4:22" s="22" customFormat="1" ht="15">
      <c r="D194" s="184"/>
      <c r="G194" s="198"/>
      <c r="H194" s="185"/>
      <c r="I194" s="185"/>
      <c r="J194" s="186"/>
      <c r="K194" s="185"/>
      <c r="L194" s="207"/>
      <c r="N194" s="739"/>
      <c r="O194" s="739"/>
      <c r="P194" s="740"/>
      <c r="Q194" s="739"/>
      <c r="R194" s="425"/>
      <c r="S194" s="425"/>
      <c r="T194" s="425"/>
      <c r="U194" s="425"/>
      <c r="V194" s="425"/>
    </row>
    <row r="195" spans="4:22" s="22" customFormat="1" ht="15">
      <c r="D195" s="184"/>
      <c r="G195" s="198"/>
      <c r="H195" s="185"/>
      <c r="I195" s="185"/>
      <c r="J195" s="186"/>
      <c r="K195" s="185"/>
      <c r="L195" s="207"/>
      <c r="N195" s="739"/>
      <c r="O195" s="739"/>
      <c r="P195" s="740"/>
      <c r="Q195" s="739"/>
      <c r="R195" s="425"/>
      <c r="S195" s="425"/>
      <c r="T195" s="425"/>
      <c r="U195" s="425"/>
      <c r="V195" s="425"/>
    </row>
    <row r="196" spans="4:22" s="22" customFormat="1" ht="15">
      <c r="D196" s="184"/>
      <c r="G196" s="198"/>
      <c r="H196" s="185"/>
      <c r="I196" s="185"/>
      <c r="J196" s="186"/>
      <c r="K196" s="185"/>
      <c r="L196" s="207"/>
      <c r="N196" s="739"/>
      <c r="O196" s="739"/>
      <c r="P196" s="740"/>
      <c r="Q196" s="739"/>
      <c r="R196" s="425"/>
      <c r="S196" s="425"/>
      <c r="T196" s="425"/>
      <c r="U196" s="425"/>
      <c r="V196" s="425"/>
    </row>
    <row r="197" spans="4:22" s="22" customFormat="1" ht="15">
      <c r="D197" s="184"/>
      <c r="G197" s="198"/>
      <c r="H197" s="185"/>
      <c r="I197" s="185"/>
      <c r="J197" s="186"/>
      <c r="K197" s="185"/>
      <c r="L197" s="207"/>
      <c r="N197" s="739"/>
      <c r="O197" s="739"/>
      <c r="P197" s="740"/>
      <c r="Q197" s="739"/>
      <c r="R197" s="425"/>
      <c r="S197" s="425"/>
      <c r="T197" s="425"/>
      <c r="U197" s="425"/>
      <c r="V197" s="425"/>
    </row>
    <row r="198" spans="4:22" s="22" customFormat="1" ht="15">
      <c r="D198" s="184"/>
      <c r="G198" s="198"/>
      <c r="H198" s="185"/>
      <c r="I198" s="185"/>
      <c r="J198" s="186"/>
      <c r="K198" s="185"/>
      <c r="L198" s="207"/>
      <c r="N198" s="739"/>
      <c r="O198" s="739"/>
      <c r="P198" s="740"/>
      <c r="Q198" s="739"/>
      <c r="R198" s="425"/>
      <c r="S198" s="425"/>
      <c r="T198" s="425"/>
      <c r="U198" s="425"/>
      <c r="V198" s="425"/>
    </row>
    <row r="199" spans="4:22" s="22" customFormat="1" ht="15">
      <c r="D199" s="184"/>
      <c r="G199" s="198"/>
      <c r="H199" s="185"/>
      <c r="I199" s="185"/>
      <c r="J199" s="186"/>
      <c r="K199" s="185"/>
      <c r="L199" s="207"/>
      <c r="N199" s="739"/>
      <c r="O199" s="739"/>
      <c r="P199" s="740"/>
      <c r="Q199" s="739"/>
      <c r="R199" s="425"/>
      <c r="S199" s="425"/>
      <c r="T199" s="425"/>
      <c r="U199" s="425"/>
      <c r="V199" s="425"/>
    </row>
    <row r="200" spans="4:22" s="22" customFormat="1" ht="15">
      <c r="D200" s="184"/>
      <c r="G200" s="198"/>
      <c r="H200" s="185"/>
      <c r="I200" s="185"/>
      <c r="J200" s="186"/>
      <c r="K200" s="185"/>
      <c r="L200" s="207"/>
      <c r="N200" s="739"/>
      <c r="O200" s="739"/>
      <c r="P200" s="740"/>
      <c r="Q200" s="739"/>
      <c r="R200" s="425"/>
      <c r="S200" s="425"/>
      <c r="T200" s="425"/>
      <c r="U200" s="425"/>
      <c r="V200" s="425"/>
    </row>
    <row r="201" spans="4:22" s="22" customFormat="1" ht="15">
      <c r="D201" s="184"/>
      <c r="G201" s="198"/>
      <c r="H201" s="185"/>
      <c r="I201" s="185"/>
      <c r="J201" s="186"/>
      <c r="K201" s="185"/>
      <c r="L201" s="207"/>
      <c r="N201" s="739"/>
      <c r="O201" s="739"/>
      <c r="P201" s="740"/>
      <c r="Q201" s="739"/>
      <c r="R201" s="425"/>
      <c r="S201" s="425"/>
      <c r="T201" s="425"/>
      <c r="U201" s="425"/>
      <c r="V201" s="425"/>
    </row>
    <row r="202" spans="4:22" s="22" customFormat="1" ht="15">
      <c r="D202" s="184"/>
      <c r="G202" s="198"/>
      <c r="H202" s="185"/>
      <c r="I202" s="185"/>
      <c r="J202" s="186"/>
      <c r="K202" s="185"/>
      <c r="L202" s="207"/>
      <c r="N202" s="739"/>
      <c r="O202" s="739"/>
      <c r="P202" s="740"/>
      <c r="Q202" s="739"/>
      <c r="R202" s="425"/>
      <c r="S202" s="425"/>
      <c r="T202" s="425"/>
      <c r="U202" s="425"/>
      <c r="V202" s="425"/>
    </row>
    <row r="203" spans="4:22" s="22" customFormat="1" ht="15">
      <c r="D203" s="184"/>
      <c r="G203" s="198"/>
      <c r="H203" s="185"/>
      <c r="I203" s="185"/>
      <c r="J203" s="186"/>
      <c r="K203" s="185"/>
      <c r="L203" s="207"/>
      <c r="N203" s="739"/>
      <c r="O203" s="739"/>
      <c r="P203" s="740"/>
      <c r="Q203" s="739"/>
      <c r="R203" s="425"/>
      <c r="S203" s="425"/>
      <c r="T203" s="425"/>
      <c r="U203" s="425"/>
      <c r="V203" s="425"/>
    </row>
    <row r="204" spans="4:22" s="22" customFormat="1" ht="15">
      <c r="D204" s="184"/>
      <c r="G204" s="198"/>
      <c r="H204" s="185"/>
      <c r="I204" s="185"/>
      <c r="J204" s="186"/>
      <c r="K204" s="185"/>
      <c r="L204" s="207"/>
      <c r="N204" s="739"/>
      <c r="O204" s="739"/>
      <c r="P204" s="740"/>
      <c r="Q204" s="739"/>
      <c r="R204" s="425"/>
      <c r="S204" s="425"/>
      <c r="T204" s="425"/>
      <c r="U204" s="425"/>
      <c r="V204" s="425"/>
    </row>
    <row r="205" spans="4:22" s="22" customFormat="1" ht="15">
      <c r="D205" s="184"/>
      <c r="G205" s="198"/>
      <c r="H205" s="185"/>
      <c r="I205" s="185"/>
      <c r="J205" s="186"/>
      <c r="K205" s="185"/>
      <c r="L205" s="207"/>
      <c r="N205" s="739"/>
      <c r="O205" s="739"/>
      <c r="P205" s="740"/>
      <c r="Q205" s="739"/>
      <c r="R205" s="425"/>
      <c r="S205" s="425"/>
      <c r="T205" s="425"/>
      <c r="U205" s="425"/>
      <c r="V205" s="425"/>
    </row>
    <row r="206" spans="4:22" s="22" customFormat="1" ht="15">
      <c r="D206" s="184"/>
      <c r="G206" s="198"/>
      <c r="H206" s="185"/>
      <c r="I206" s="185"/>
      <c r="J206" s="186"/>
      <c r="K206" s="185"/>
      <c r="L206" s="207"/>
      <c r="N206" s="739"/>
      <c r="O206" s="739"/>
      <c r="P206" s="740"/>
      <c r="Q206" s="739"/>
      <c r="R206" s="425"/>
      <c r="S206" s="425"/>
      <c r="T206" s="425"/>
      <c r="U206" s="425"/>
      <c r="V206" s="425"/>
    </row>
    <row r="207" spans="4:22" s="22" customFormat="1" ht="15">
      <c r="D207" s="184"/>
      <c r="G207" s="198"/>
      <c r="H207" s="185"/>
      <c r="I207" s="185"/>
      <c r="J207" s="186"/>
      <c r="K207" s="185"/>
      <c r="L207" s="207"/>
      <c r="N207" s="739"/>
      <c r="O207" s="739"/>
      <c r="P207" s="740"/>
      <c r="Q207" s="739"/>
      <c r="R207" s="425"/>
      <c r="S207" s="425"/>
      <c r="T207" s="425"/>
      <c r="U207" s="425"/>
      <c r="V207" s="425"/>
    </row>
    <row r="208" spans="4:22" s="22" customFormat="1" ht="15">
      <c r="D208" s="184"/>
      <c r="G208" s="198"/>
      <c r="H208" s="185"/>
      <c r="I208" s="185"/>
      <c r="J208" s="186"/>
      <c r="K208" s="185"/>
      <c r="L208" s="207"/>
      <c r="N208" s="739"/>
      <c r="O208" s="739"/>
      <c r="P208" s="740"/>
      <c r="Q208" s="739"/>
      <c r="R208" s="425"/>
      <c r="S208" s="425"/>
      <c r="T208" s="425"/>
      <c r="U208" s="425"/>
      <c r="V208" s="425"/>
    </row>
    <row r="209" spans="4:22" s="22" customFormat="1" ht="15">
      <c r="D209" s="184"/>
      <c r="G209" s="198"/>
      <c r="H209" s="185"/>
      <c r="I209" s="185"/>
      <c r="J209" s="186"/>
      <c r="K209" s="185"/>
      <c r="L209" s="207"/>
      <c r="N209" s="739"/>
      <c r="O209" s="739"/>
      <c r="P209" s="740"/>
      <c r="Q209" s="739"/>
      <c r="R209" s="425"/>
      <c r="S209" s="425"/>
      <c r="T209" s="425"/>
      <c r="U209" s="425"/>
      <c r="V209" s="425"/>
    </row>
    <row r="210" spans="4:22" s="22" customFormat="1" ht="15">
      <c r="D210" s="184"/>
      <c r="G210" s="198"/>
      <c r="H210" s="185"/>
      <c r="I210" s="185"/>
      <c r="J210" s="186"/>
      <c r="K210" s="185"/>
      <c r="L210" s="207"/>
      <c r="N210" s="739"/>
      <c r="O210" s="739"/>
      <c r="P210" s="740"/>
      <c r="Q210" s="739"/>
      <c r="R210" s="425"/>
      <c r="S210" s="425"/>
      <c r="T210" s="425"/>
      <c r="U210" s="425"/>
      <c r="V210" s="425"/>
    </row>
    <row r="211" spans="4:22" s="22" customFormat="1" ht="15">
      <c r="D211" s="184"/>
      <c r="G211" s="198"/>
      <c r="H211" s="185"/>
      <c r="I211" s="185"/>
      <c r="J211" s="186"/>
      <c r="K211" s="185"/>
      <c r="L211" s="207"/>
      <c r="N211" s="739"/>
      <c r="O211" s="739"/>
      <c r="P211" s="740"/>
      <c r="Q211" s="739"/>
      <c r="R211" s="425"/>
      <c r="S211" s="425"/>
      <c r="T211" s="425"/>
      <c r="U211" s="425"/>
      <c r="V211" s="425"/>
    </row>
    <row r="212" spans="4:22" s="22" customFormat="1" ht="15">
      <c r="D212" s="184"/>
      <c r="G212" s="198"/>
      <c r="H212" s="185"/>
      <c r="I212" s="185"/>
      <c r="J212" s="186"/>
      <c r="K212" s="185"/>
      <c r="L212" s="207"/>
      <c r="N212" s="739"/>
      <c r="O212" s="739"/>
      <c r="P212" s="740"/>
      <c r="Q212" s="739"/>
      <c r="R212" s="425"/>
      <c r="S212" s="425"/>
      <c r="T212" s="425"/>
      <c r="U212" s="425"/>
      <c r="V212" s="425"/>
    </row>
    <row r="213" spans="4:22" s="22" customFormat="1" ht="15">
      <c r="D213" s="184"/>
      <c r="G213" s="198"/>
      <c r="H213" s="185"/>
      <c r="I213" s="185"/>
      <c r="J213" s="186"/>
      <c r="K213" s="185"/>
      <c r="L213" s="207"/>
      <c r="N213" s="739"/>
      <c r="O213" s="739"/>
      <c r="P213" s="740"/>
      <c r="Q213" s="739"/>
      <c r="R213" s="425"/>
      <c r="S213" s="425"/>
      <c r="T213" s="425"/>
      <c r="U213" s="425"/>
      <c r="V213" s="425"/>
    </row>
    <row r="214" spans="4:22" s="22" customFormat="1" ht="15">
      <c r="D214" s="184"/>
      <c r="G214" s="198"/>
      <c r="H214" s="185"/>
      <c r="I214" s="185"/>
      <c r="J214" s="186"/>
      <c r="K214" s="185"/>
      <c r="L214" s="207"/>
      <c r="N214" s="739"/>
      <c r="O214" s="739"/>
      <c r="P214" s="740"/>
      <c r="Q214" s="739"/>
      <c r="R214" s="425"/>
      <c r="S214" s="425"/>
      <c r="T214" s="425"/>
      <c r="U214" s="425"/>
      <c r="V214" s="425"/>
    </row>
    <row r="215" spans="4:22" s="22" customFormat="1" ht="15">
      <c r="D215" s="184"/>
      <c r="G215" s="198"/>
      <c r="H215" s="185"/>
      <c r="I215" s="185"/>
      <c r="J215" s="186"/>
      <c r="K215" s="185"/>
      <c r="L215" s="207"/>
      <c r="N215" s="739"/>
      <c r="O215" s="739"/>
      <c r="P215" s="740"/>
      <c r="Q215" s="739"/>
      <c r="R215" s="425"/>
      <c r="S215" s="425"/>
      <c r="T215" s="425"/>
      <c r="U215" s="425"/>
      <c r="V215" s="425"/>
    </row>
    <row r="216" spans="4:22" s="22" customFormat="1" ht="15">
      <c r="D216" s="184"/>
      <c r="G216" s="198"/>
      <c r="H216" s="185"/>
      <c r="I216" s="185"/>
      <c r="J216" s="186"/>
      <c r="K216" s="185"/>
      <c r="L216" s="207"/>
      <c r="N216" s="739"/>
      <c r="O216" s="739"/>
      <c r="P216" s="740"/>
      <c r="Q216" s="739"/>
      <c r="R216" s="425"/>
      <c r="S216" s="425"/>
      <c r="T216" s="425"/>
      <c r="U216" s="425"/>
      <c r="V216" s="425"/>
    </row>
    <row r="217" spans="4:22" s="22" customFormat="1" ht="15">
      <c r="D217" s="184"/>
      <c r="G217" s="198"/>
      <c r="H217" s="185"/>
      <c r="I217" s="185"/>
      <c r="J217" s="186"/>
      <c r="K217" s="185"/>
      <c r="L217" s="207"/>
      <c r="N217" s="739"/>
      <c r="O217" s="739"/>
      <c r="P217" s="740"/>
      <c r="Q217" s="739"/>
      <c r="R217" s="425"/>
      <c r="S217" s="425"/>
      <c r="T217" s="425"/>
      <c r="U217" s="425"/>
      <c r="V217" s="425"/>
    </row>
    <row r="218" spans="4:22" s="22" customFormat="1" ht="15">
      <c r="D218" s="184"/>
      <c r="G218" s="198"/>
      <c r="H218" s="185"/>
      <c r="I218" s="185"/>
      <c r="J218" s="186"/>
      <c r="K218" s="185"/>
      <c r="L218" s="207"/>
      <c r="N218" s="739"/>
      <c r="O218" s="739"/>
      <c r="P218" s="740"/>
      <c r="Q218" s="739"/>
      <c r="R218" s="425"/>
      <c r="S218" s="425"/>
      <c r="T218" s="425"/>
      <c r="U218" s="425"/>
      <c r="V218" s="425"/>
    </row>
    <row r="219" spans="4:22" s="22" customFormat="1" ht="15">
      <c r="D219" s="184"/>
      <c r="G219" s="198"/>
      <c r="H219" s="185"/>
      <c r="I219" s="185"/>
      <c r="J219" s="186"/>
      <c r="K219" s="185"/>
      <c r="L219" s="207"/>
      <c r="N219" s="739"/>
      <c r="O219" s="739"/>
      <c r="P219" s="740"/>
      <c r="Q219" s="739"/>
      <c r="R219" s="425"/>
      <c r="S219" s="425"/>
      <c r="T219" s="425"/>
      <c r="U219" s="425"/>
      <c r="V219" s="425"/>
    </row>
    <row r="220" spans="4:22" s="22" customFormat="1" ht="15">
      <c r="D220" s="184"/>
      <c r="G220" s="198"/>
      <c r="H220" s="185"/>
      <c r="I220" s="185"/>
      <c r="J220" s="186"/>
      <c r="K220" s="185"/>
      <c r="L220" s="207"/>
      <c r="N220" s="739"/>
      <c r="O220" s="739"/>
      <c r="P220" s="740"/>
      <c r="Q220" s="739"/>
      <c r="R220" s="425"/>
      <c r="S220" s="425"/>
      <c r="T220" s="425"/>
      <c r="U220" s="425"/>
      <c r="V220" s="425"/>
    </row>
    <row r="221" spans="4:22" s="22" customFormat="1" ht="15">
      <c r="D221" s="184"/>
      <c r="G221" s="198"/>
      <c r="H221" s="185"/>
      <c r="I221" s="185"/>
      <c r="J221" s="186"/>
      <c r="K221" s="185"/>
      <c r="L221" s="207"/>
      <c r="N221" s="739"/>
      <c r="O221" s="739"/>
      <c r="P221" s="740"/>
      <c r="Q221" s="739"/>
      <c r="R221" s="425"/>
      <c r="S221" s="425"/>
      <c r="T221" s="425"/>
      <c r="U221" s="425"/>
      <c r="V221" s="425"/>
    </row>
    <row r="222" spans="4:22" s="22" customFormat="1" ht="15">
      <c r="D222" s="184"/>
      <c r="G222" s="198"/>
      <c r="H222" s="185"/>
      <c r="I222" s="185"/>
      <c r="J222" s="186"/>
      <c r="K222" s="185"/>
      <c r="L222" s="207"/>
      <c r="N222" s="739"/>
      <c r="O222" s="739"/>
      <c r="P222" s="740"/>
      <c r="Q222" s="739"/>
      <c r="R222" s="425"/>
      <c r="S222" s="425"/>
      <c r="T222" s="425"/>
      <c r="U222" s="425"/>
      <c r="V222" s="425"/>
    </row>
    <row r="223" spans="4:22" s="22" customFormat="1" ht="15">
      <c r="D223" s="184"/>
      <c r="G223" s="198"/>
      <c r="H223" s="185"/>
      <c r="I223" s="185"/>
      <c r="J223" s="186"/>
      <c r="K223" s="185"/>
      <c r="L223" s="207"/>
      <c r="N223" s="739"/>
      <c r="O223" s="739"/>
      <c r="P223" s="740"/>
      <c r="Q223" s="739"/>
      <c r="R223" s="425"/>
      <c r="S223" s="425"/>
      <c r="T223" s="425"/>
      <c r="U223" s="425"/>
      <c r="V223" s="425"/>
    </row>
    <row r="224" spans="4:22" s="22" customFormat="1" ht="15">
      <c r="D224" s="184"/>
      <c r="G224" s="198"/>
      <c r="H224" s="185"/>
      <c r="I224" s="185"/>
      <c r="J224" s="186"/>
      <c r="K224" s="185"/>
      <c r="L224" s="207"/>
      <c r="N224" s="739"/>
      <c r="O224" s="739"/>
      <c r="P224" s="740"/>
      <c r="Q224" s="739"/>
      <c r="R224" s="425"/>
      <c r="S224" s="425"/>
      <c r="T224" s="425"/>
      <c r="U224" s="425"/>
      <c r="V224" s="425"/>
    </row>
    <row r="225" spans="4:22" s="22" customFormat="1" ht="15">
      <c r="D225" s="184"/>
      <c r="G225" s="198"/>
      <c r="H225" s="185"/>
      <c r="I225" s="185"/>
      <c r="J225" s="186"/>
      <c r="K225" s="185"/>
      <c r="L225" s="207"/>
      <c r="N225" s="739"/>
      <c r="O225" s="739"/>
      <c r="P225" s="740"/>
      <c r="Q225" s="739"/>
      <c r="R225" s="425"/>
      <c r="S225" s="425"/>
      <c r="T225" s="425"/>
      <c r="U225" s="425"/>
      <c r="V225" s="425"/>
    </row>
    <row r="226" spans="4:22" s="22" customFormat="1" ht="15">
      <c r="D226" s="184"/>
      <c r="G226" s="198"/>
      <c r="H226" s="185"/>
      <c r="I226" s="185"/>
      <c r="J226" s="186"/>
      <c r="K226" s="185"/>
      <c r="L226" s="207"/>
      <c r="N226" s="739"/>
      <c r="O226" s="739"/>
      <c r="P226" s="740"/>
      <c r="Q226" s="739"/>
      <c r="R226" s="425"/>
      <c r="S226" s="425"/>
      <c r="T226" s="425"/>
      <c r="U226" s="425"/>
      <c r="V226" s="425"/>
    </row>
    <row r="227" spans="4:22" s="22" customFormat="1" ht="15">
      <c r="D227" s="184"/>
      <c r="G227" s="198"/>
      <c r="H227" s="185"/>
      <c r="I227" s="185"/>
      <c r="J227" s="186"/>
      <c r="K227" s="185"/>
      <c r="L227" s="207"/>
      <c r="N227" s="739"/>
      <c r="O227" s="739"/>
      <c r="P227" s="740"/>
      <c r="Q227" s="739"/>
      <c r="R227" s="425"/>
      <c r="S227" s="425"/>
      <c r="T227" s="425"/>
      <c r="U227" s="425"/>
      <c r="V227" s="425"/>
    </row>
    <row r="228" spans="4:22" s="22" customFormat="1" ht="15">
      <c r="D228" s="184"/>
      <c r="G228" s="198"/>
      <c r="H228" s="185"/>
      <c r="I228" s="185"/>
      <c r="J228" s="186"/>
      <c r="K228" s="185"/>
      <c r="L228" s="207"/>
      <c r="N228" s="739"/>
      <c r="O228" s="739"/>
      <c r="P228" s="740"/>
      <c r="Q228" s="739"/>
      <c r="R228" s="425"/>
      <c r="S228" s="425"/>
      <c r="T228" s="425"/>
      <c r="U228" s="425"/>
      <c r="V228" s="425"/>
    </row>
    <row r="229" spans="4:22" s="22" customFormat="1" ht="15">
      <c r="D229" s="184"/>
      <c r="G229" s="198"/>
      <c r="H229" s="185"/>
      <c r="I229" s="185"/>
      <c r="J229" s="186"/>
      <c r="K229" s="185"/>
      <c r="L229" s="207"/>
      <c r="N229" s="739"/>
      <c r="O229" s="739"/>
      <c r="P229" s="740"/>
      <c r="Q229" s="739"/>
      <c r="R229" s="425"/>
      <c r="S229" s="425"/>
      <c r="T229" s="425"/>
      <c r="U229" s="425"/>
      <c r="V229" s="425"/>
    </row>
    <row r="230" spans="4:22" s="22" customFormat="1" ht="15">
      <c r="D230" s="184"/>
      <c r="G230" s="198"/>
      <c r="H230" s="185"/>
      <c r="I230" s="185"/>
      <c r="J230" s="186"/>
      <c r="K230" s="185"/>
      <c r="L230" s="207"/>
      <c r="N230" s="739"/>
      <c r="O230" s="739"/>
      <c r="P230" s="740"/>
      <c r="Q230" s="739"/>
      <c r="R230" s="425"/>
      <c r="S230" s="425"/>
      <c r="T230" s="425"/>
      <c r="U230" s="425"/>
      <c r="V230" s="425"/>
    </row>
    <row r="231" spans="4:22" s="22" customFormat="1" ht="15">
      <c r="D231" s="184"/>
      <c r="G231" s="198"/>
      <c r="H231" s="185"/>
      <c r="I231" s="185"/>
      <c r="J231" s="186"/>
      <c r="K231" s="185"/>
      <c r="L231" s="207"/>
      <c r="N231" s="739"/>
      <c r="O231" s="739"/>
      <c r="P231" s="740"/>
      <c r="Q231" s="739"/>
      <c r="R231" s="425"/>
      <c r="S231" s="425"/>
      <c r="T231" s="425"/>
      <c r="U231" s="425"/>
      <c r="V231" s="425"/>
    </row>
    <row r="232" spans="4:22" s="22" customFormat="1" ht="15">
      <c r="D232" s="184"/>
      <c r="G232" s="198"/>
      <c r="H232" s="185"/>
      <c r="I232" s="185"/>
      <c r="J232" s="186"/>
      <c r="K232" s="185"/>
      <c r="L232" s="207"/>
      <c r="N232" s="739"/>
      <c r="O232" s="739"/>
      <c r="P232" s="740"/>
      <c r="Q232" s="739"/>
      <c r="R232" s="425"/>
      <c r="S232" s="425"/>
      <c r="T232" s="425"/>
      <c r="U232" s="425"/>
      <c r="V232" s="425"/>
    </row>
    <row r="233" spans="4:22" s="22" customFormat="1" ht="15">
      <c r="D233" s="184"/>
      <c r="G233" s="198"/>
      <c r="H233" s="185"/>
      <c r="I233" s="185"/>
      <c r="J233" s="186"/>
      <c r="K233" s="185"/>
      <c r="L233" s="207"/>
      <c r="N233" s="739"/>
      <c r="O233" s="739"/>
      <c r="P233" s="740"/>
      <c r="Q233" s="739"/>
      <c r="R233" s="425"/>
      <c r="S233" s="425"/>
      <c r="T233" s="425"/>
      <c r="U233" s="425"/>
      <c r="V233" s="425"/>
    </row>
    <row r="234" spans="4:22" s="22" customFormat="1" ht="15">
      <c r="D234" s="184"/>
      <c r="G234" s="198"/>
      <c r="H234" s="185"/>
      <c r="I234" s="185"/>
      <c r="J234" s="186"/>
      <c r="K234" s="185"/>
      <c r="L234" s="207"/>
      <c r="N234" s="739"/>
      <c r="O234" s="739"/>
      <c r="P234" s="740"/>
      <c r="Q234" s="739"/>
      <c r="R234" s="425"/>
      <c r="S234" s="425"/>
      <c r="T234" s="425"/>
      <c r="U234" s="425"/>
      <c r="V234" s="425"/>
    </row>
    <row r="235" spans="4:22" s="22" customFormat="1" ht="15">
      <c r="D235" s="184"/>
      <c r="G235" s="198"/>
      <c r="H235" s="185"/>
      <c r="I235" s="185"/>
      <c r="J235" s="186"/>
      <c r="K235" s="185"/>
      <c r="L235" s="207"/>
      <c r="N235" s="739"/>
      <c r="O235" s="739"/>
      <c r="P235" s="740"/>
      <c r="Q235" s="739"/>
      <c r="R235" s="425"/>
      <c r="S235" s="425"/>
      <c r="T235" s="425"/>
      <c r="U235" s="425"/>
      <c r="V235" s="425"/>
    </row>
    <row r="236" spans="4:22" s="22" customFormat="1" ht="15">
      <c r="D236" s="184"/>
      <c r="G236" s="198"/>
      <c r="H236" s="185"/>
      <c r="I236" s="185"/>
      <c r="J236" s="186"/>
      <c r="K236" s="185"/>
      <c r="L236" s="207"/>
      <c r="N236" s="739"/>
      <c r="O236" s="739"/>
      <c r="P236" s="740"/>
      <c r="Q236" s="739"/>
      <c r="R236" s="425"/>
      <c r="S236" s="425"/>
      <c r="T236" s="425"/>
      <c r="U236" s="425"/>
      <c r="V236" s="425"/>
    </row>
    <row r="237" spans="4:22" s="22" customFormat="1" ht="15">
      <c r="D237" s="184"/>
      <c r="G237" s="198"/>
      <c r="H237" s="185"/>
      <c r="I237" s="185"/>
      <c r="J237" s="186"/>
      <c r="K237" s="185"/>
      <c r="L237" s="207"/>
      <c r="N237" s="739"/>
      <c r="O237" s="739"/>
      <c r="P237" s="740"/>
      <c r="Q237" s="739"/>
      <c r="R237" s="425"/>
      <c r="S237" s="425"/>
      <c r="T237" s="425"/>
      <c r="U237" s="425"/>
      <c r="V237" s="425"/>
    </row>
    <row r="238" spans="4:22" s="22" customFormat="1" ht="15">
      <c r="D238" s="184"/>
      <c r="G238" s="198"/>
      <c r="H238" s="185"/>
      <c r="I238" s="185"/>
      <c r="J238" s="186"/>
      <c r="K238" s="185"/>
      <c r="L238" s="207"/>
      <c r="N238" s="739"/>
      <c r="O238" s="739"/>
      <c r="P238" s="740"/>
      <c r="Q238" s="739"/>
      <c r="R238" s="425"/>
      <c r="S238" s="425"/>
      <c r="T238" s="425"/>
      <c r="U238" s="425"/>
      <c r="V238" s="425"/>
    </row>
    <row r="239" spans="4:22" s="22" customFormat="1" ht="15">
      <c r="D239" s="184"/>
      <c r="G239" s="198"/>
      <c r="H239" s="185"/>
      <c r="I239" s="185"/>
      <c r="J239" s="186"/>
      <c r="K239" s="185"/>
      <c r="L239" s="207"/>
      <c r="N239" s="739"/>
      <c r="O239" s="739"/>
      <c r="P239" s="740"/>
      <c r="Q239" s="739"/>
      <c r="R239" s="425"/>
      <c r="S239" s="425"/>
      <c r="T239" s="425"/>
      <c r="U239" s="425"/>
      <c r="V239" s="425"/>
    </row>
    <row r="240" spans="4:22" s="22" customFormat="1" ht="15">
      <c r="D240" s="184"/>
      <c r="G240" s="198"/>
      <c r="H240" s="185"/>
      <c r="I240" s="185"/>
      <c r="J240" s="186"/>
      <c r="K240" s="185"/>
      <c r="L240" s="207"/>
      <c r="N240" s="739"/>
      <c r="O240" s="739"/>
      <c r="P240" s="740"/>
      <c r="Q240" s="739"/>
      <c r="R240" s="425"/>
      <c r="S240" s="425"/>
      <c r="T240" s="425"/>
      <c r="U240" s="425"/>
      <c r="V240" s="425"/>
    </row>
    <row r="241" spans="4:22" s="22" customFormat="1" ht="15">
      <c r="D241" s="184"/>
      <c r="G241" s="198"/>
      <c r="H241" s="185"/>
      <c r="I241" s="185"/>
      <c r="J241" s="186"/>
      <c r="K241" s="185"/>
      <c r="L241" s="207"/>
      <c r="N241" s="739"/>
      <c r="O241" s="739"/>
      <c r="P241" s="740"/>
      <c r="Q241" s="739"/>
      <c r="R241" s="425"/>
      <c r="S241" s="425"/>
      <c r="T241" s="425"/>
      <c r="U241" s="425"/>
      <c r="V241" s="425"/>
    </row>
    <row r="242" spans="4:22" s="22" customFormat="1" ht="15">
      <c r="D242" s="184"/>
      <c r="G242" s="198"/>
      <c r="H242" s="185"/>
      <c r="I242" s="185"/>
      <c r="J242" s="186"/>
      <c r="K242" s="185"/>
      <c r="L242" s="207"/>
      <c r="N242" s="739"/>
      <c r="O242" s="739"/>
      <c r="P242" s="740"/>
      <c r="Q242" s="739"/>
      <c r="R242" s="425"/>
      <c r="S242" s="425"/>
      <c r="T242" s="425"/>
      <c r="U242" s="425"/>
      <c r="V242" s="425"/>
    </row>
    <row r="243" spans="4:22" s="22" customFormat="1" ht="15">
      <c r="D243" s="184"/>
      <c r="G243" s="198"/>
      <c r="H243" s="185"/>
      <c r="I243" s="185"/>
      <c r="J243" s="186"/>
      <c r="K243" s="185"/>
      <c r="L243" s="207"/>
      <c r="N243" s="739"/>
      <c r="O243" s="739"/>
      <c r="P243" s="740"/>
      <c r="Q243" s="739"/>
      <c r="R243" s="425"/>
      <c r="S243" s="425"/>
      <c r="T243" s="425"/>
      <c r="U243" s="425"/>
      <c r="V243" s="425"/>
    </row>
    <row r="244" spans="4:22" s="22" customFormat="1" ht="15">
      <c r="D244" s="184"/>
      <c r="G244" s="198"/>
      <c r="H244" s="185"/>
      <c r="I244" s="185"/>
      <c r="J244" s="186"/>
      <c r="K244" s="185"/>
      <c r="L244" s="207"/>
      <c r="N244" s="739"/>
      <c r="O244" s="739"/>
      <c r="P244" s="740"/>
      <c r="Q244" s="739"/>
      <c r="R244" s="425"/>
      <c r="S244" s="425"/>
      <c r="T244" s="425"/>
      <c r="U244" s="425"/>
      <c r="V244" s="425"/>
    </row>
    <row r="245" spans="4:22" s="22" customFormat="1" ht="15">
      <c r="D245" s="184"/>
      <c r="G245" s="198"/>
      <c r="H245" s="185"/>
      <c r="I245" s="185"/>
      <c r="J245" s="186"/>
      <c r="K245" s="185"/>
      <c r="L245" s="207"/>
      <c r="N245" s="739"/>
      <c r="O245" s="739"/>
      <c r="P245" s="740"/>
      <c r="Q245" s="739"/>
      <c r="R245" s="425"/>
      <c r="S245" s="425"/>
      <c r="T245" s="425"/>
      <c r="U245" s="425"/>
      <c r="V245" s="425"/>
    </row>
    <row r="246" spans="4:22" s="22" customFormat="1" ht="15">
      <c r="D246" s="184"/>
      <c r="G246" s="198"/>
      <c r="H246" s="185"/>
      <c r="I246" s="185"/>
      <c r="J246" s="186"/>
      <c r="K246" s="185"/>
      <c r="L246" s="207"/>
      <c r="N246" s="739"/>
      <c r="O246" s="739"/>
      <c r="P246" s="740"/>
      <c r="Q246" s="739"/>
      <c r="R246" s="425"/>
      <c r="S246" s="425"/>
      <c r="T246" s="425"/>
      <c r="U246" s="425"/>
      <c r="V246" s="425"/>
    </row>
    <row r="247" spans="4:22" s="22" customFormat="1" ht="15">
      <c r="D247" s="184"/>
      <c r="G247" s="198"/>
      <c r="H247" s="185"/>
      <c r="I247" s="185"/>
      <c r="J247" s="186"/>
      <c r="K247" s="185"/>
      <c r="L247" s="207"/>
      <c r="N247" s="739"/>
      <c r="O247" s="739"/>
      <c r="P247" s="740"/>
      <c r="Q247" s="739"/>
      <c r="R247" s="425"/>
      <c r="S247" s="425"/>
      <c r="T247" s="425"/>
      <c r="U247" s="425"/>
      <c r="V247" s="425"/>
    </row>
    <row r="248" spans="4:22" s="22" customFormat="1" ht="15">
      <c r="D248" s="184"/>
      <c r="G248" s="198"/>
      <c r="H248" s="185"/>
      <c r="I248" s="185"/>
      <c r="J248" s="186"/>
      <c r="K248" s="185"/>
      <c r="L248" s="207"/>
      <c r="N248" s="739"/>
      <c r="O248" s="739"/>
      <c r="P248" s="740"/>
      <c r="Q248" s="739"/>
      <c r="R248" s="425"/>
      <c r="S248" s="425"/>
      <c r="T248" s="425"/>
      <c r="U248" s="425"/>
      <c r="V248" s="425"/>
    </row>
    <row r="249" spans="4:22" s="22" customFormat="1" ht="15">
      <c r="D249" s="184"/>
      <c r="G249" s="198"/>
      <c r="H249" s="185"/>
      <c r="I249" s="185"/>
      <c r="J249" s="186"/>
      <c r="K249" s="185"/>
      <c r="L249" s="207"/>
      <c r="N249" s="739"/>
      <c r="O249" s="739"/>
      <c r="P249" s="740"/>
      <c r="Q249" s="739"/>
      <c r="R249" s="425"/>
      <c r="S249" s="425"/>
      <c r="T249" s="425"/>
      <c r="U249" s="425"/>
      <c r="V249" s="425"/>
    </row>
    <row r="250" spans="4:22" s="22" customFormat="1" ht="15">
      <c r="D250" s="184"/>
      <c r="G250" s="198"/>
      <c r="H250" s="185"/>
      <c r="I250" s="185"/>
      <c r="J250" s="186"/>
      <c r="K250" s="185"/>
      <c r="L250" s="207"/>
      <c r="N250" s="739"/>
      <c r="O250" s="739"/>
      <c r="P250" s="740"/>
      <c r="Q250" s="739"/>
      <c r="R250" s="425"/>
      <c r="S250" s="425"/>
      <c r="T250" s="425"/>
      <c r="U250" s="425"/>
      <c r="V250" s="425"/>
    </row>
    <row r="251" spans="4:22" s="22" customFormat="1" ht="15">
      <c r="D251" s="184"/>
      <c r="G251" s="198"/>
      <c r="H251" s="185"/>
      <c r="I251" s="185"/>
      <c r="J251" s="186"/>
      <c r="K251" s="185"/>
      <c r="L251" s="207"/>
      <c r="N251" s="739"/>
      <c r="O251" s="739"/>
      <c r="P251" s="740"/>
      <c r="Q251" s="739"/>
      <c r="R251" s="425"/>
      <c r="S251" s="425"/>
      <c r="T251" s="425"/>
      <c r="U251" s="425"/>
      <c r="V251" s="425"/>
    </row>
    <row r="252" spans="4:22" s="22" customFormat="1" ht="15">
      <c r="D252" s="184"/>
      <c r="G252" s="198"/>
      <c r="H252" s="185"/>
      <c r="I252" s="185"/>
      <c r="J252" s="186"/>
      <c r="K252" s="185"/>
      <c r="L252" s="207"/>
      <c r="N252" s="739"/>
      <c r="O252" s="739"/>
      <c r="P252" s="740"/>
      <c r="Q252" s="739"/>
      <c r="R252" s="425"/>
      <c r="S252" s="425"/>
      <c r="T252" s="425"/>
      <c r="U252" s="425"/>
      <c r="V252" s="425"/>
    </row>
    <row r="253" spans="4:22" s="22" customFormat="1" ht="15">
      <c r="D253" s="184"/>
      <c r="G253" s="198"/>
      <c r="H253" s="185"/>
      <c r="I253" s="185"/>
      <c r="J253" s="186"/>
      <c r="K253" s="185"/>
      <c r="L253" s="207"/>
      <c r="N253" s="739"/>
      <c r="O253" s="739"/>
      <c r="P253" s="740"/>
      <c r="Q253" s="739"/>
      <c r="R253" s="425"/>
      <c r="S253" s="425"/>
      <c r="T253" s="425"/>
      <c r="U253" s="425"/>
      <c r="V253" s="425"/>
    </row>
    <row r="254" spans="4:22" s="22" customFormat="1" ht="15">
      <c r="D254" s="184"/>
      <c r="G254" s="198"/>
      <c r="H254" s="185"/>
      <c r="I254" s="185"/>
      <c r="J254" s="186"/>
      <c r="K254" s="185"/>
      <c r="L254" s="207"/>
      <c r="N254" s="739"/>
      <c r="O254" s="739"/>
      <c r="P254" s="740"/>
      <c r="Q254" s="739"/>
      <c r="R254" s="425"/>
      <c r="S254" s="425"/>
      <c r="T254" s="425"/>
      <c r="U254" s="425"/>
      <c r="V254" s="425"/>
    </row>
    <row r="255" spans="4:22" s="22" customFormat="1" ht="15">
      <c r="D255" s="184"/>
      <c r="G255" s="198"/>
      <c r="H255" s="185"/>
      <c r="I255" s="185"/>
      <c r="J255" s="186"/>
      <c r="K255" s="185"/>
      <c r="L255" s="207"/>
      <c r="N255" s="739"/>
      <c r="O255" s="739"/>
      <c r="P255" s="740"/>
      <c r="Q255" s="739"/>
      <c r="R255" s="425"/>
      <c r="S255" s="425"/>
      <c r="T255" s="425"/>
      <c r="U255" s="425"/>
      <c r="V255" s="425"/>
    </row>
    <row r="256" spans="4:22" s="22" customFormat="1" ht="15">
      <c r="D256" s="184"/>
      <c r="G256" s="198"/>
      <c r="H256" s="185"/>
      <c r="I256" s="185"/>
      <c r="J256" s="186"/>
      <c r="K256" s="185"/>
      <c r="L256" s="207"/>
      <c r="N256" s="739"/>
      <c r="O256" s="739"/>
      <c r="P256" s="740"/>
      <c r="Q256" s="739"/>
      <c r="R256" s="425"/>
      <c r="S256" s="425"/>
      <c r="T256" s="425"/>
      <c r="U256" s="425"/>
      <c r="V256" s="425"/>
    </row>
    <row r="257" spans="4:22" s="22" customFormat="1" ht="15">
      <c r="D257" s="184"/>
      <c r="G257" s="198"/>
      <c r="H257" s="185"/>
      <c r="I257" s="185"/>
      <c r="J257" s="186"/>
      <c r="K257" s="185"/>
      <c r="L257" s="207"/>
      <c r="N257" s="739"/>
      <c r="O257" s="739"/>
      <c r="P257" s="740"/>
      <c r="Q257" s="739"/>
      <c r="R257" s="425"/>
      <c r="S257" s="425"/>
      <c r="T257" s="425"/>
      <c r="U257" s="425"/>
      <c r="V257" s="425"/>
    </row>
    <row r="258" spans="4:22" s="22" customFormat="1" ht="15">
      <c r="D258" s="184"/>
      <c r="G258" s="198"/>
      <c r="H258" s="185"/>
      <c r="I258" s="185"/>
      <c r="J258" s="186"/>
      <c r="K258" s="185"/>
      <c r="L258" s="207"/>
      <c r="N258" s="739"/>
      <c r="O258" s="739"/>
      <c r="P258" s="740"/>
      <c r="Q258" s="739"/>
      <c r="R258" s="425"/>
      <c r="S258" s="425"/>
      <c r="T258" s="425"/>
      <c r="U258" s="425"/>
      <c r="V258" s="425"/>
    </row>
    <row r="259" spans="4:22" s="22" customFormat="1" ht="15">
      <c r="D259" s="184"/>
      <c r="G259" s="198"/>
      <c r="H259" s="185"/>
      <c r="I259" s="185"/>
      <c r="J259" s="186"/>
      <c r="K259" s="185"/>
      <c r="L259" s="207"/>
      <c r="N259" s="739"/>
      <c r="O259" s="739"/>
      <c r="P259" s="740"/>
      <c r="Q259" s="739"/>
      <c r="R259" s="425"/>
      <c r="S259" s="425"/>
      <c r="T259" s="425"/>
      <c r="U259" s="425"/>
      <c r="V259" s="425"/>
    </row>
    <row r="260" spans="4:22" s="22" customFormat="1" ht="15">
      <c r="D260" s="184"/>
      <c r="G260" s="198"/>
      <c r="H260" s="185"/>
      <c r="I260" s="185"/>
      <c r="J260" s="186"/>
      <c r="K260" s="185"/>
      <c r="L260" s="207"/>
      <c r="N260" s="739"/>
      <c r="O260" s="739"/>
      <c r="P260" s="740"/>
      <c r="Q260" s="739"/>
      <c r="R260" s="425"/>
      <c r="S260" s="425"/>
      <c r="T260" s="425"/>
      <c r="U260" s="425"/>
      <c r="V260" s="425"/>
    </row>
    <row r="261" spans="4:22" s="22" customFormat="1" ht="15">
      <c r="D261" s="184"/>
      <c r="G261" s="198"/>
      <c r="H261" s="185"/>
      <c r="I261" s="185"/>
      <c r="J261" s="186"/>
      <c r="K261" s="185"/>
      <c r="L261" s="207"/>
      <c r="N261" s="739"/>
      <c r="O261" s="739"/>
      <c r="P261" s="740"/>
      <c r="Q261" s="739"/>
      <c r="R261" s="425"/>
      <c r="S261" s="425"/>
      <c r="T261" s="425"/>
      <c r="U261" s="425"/>
      <c r="V261" s="425"/>
    </row>
    <row r="262" spans="4:22" s="22" customFormat="1" ht="15">
      <c r="D262" s="184"/>
      <c r="G262" s="198"/>
      <c r="H262" s="185"/>
      <c r="I262" s="185"/>
      <c r="J262" s="186"/>
      <c r="K262" s="185"/>
      <c r="L262" s="207"/>
      <c r="N262" s="739"/>
      <c r="O262" s="739"/>
      <c r="P262" s="740"/>
      <c r="Q262" s="739"/>
      <c r="R262" s="425"/>
      <c r="S262" s="425"/>
      <c r="T262" s="425"/>
      <c r="U262" s="425"/>
      <c r="V262" s="425"/>
    </row>
    <row r="263" spans="4:22" s="22" customFormat="1" ht="15">
      <c r="D263" s="184"/>
      <c r="G263" s="198"/>
      <c r="H263" s="185"/>
      <c r="I263" s="185"/>
      <c r="J263" s="186"/>
      <c r="K263" s="185"/>
      <c r="L263" s="207"/>
      <c r="N263" s="739"/>
      <c r="O263" s="739"/>
      <c r="P263" s="740"/>
      <c r="Q263" s="739"/>
      <c r="R263" s="425"/>
      <c r="S263" s="425"/>
      <c r="T263" s="425"/>
      <c r="U263" s="425"/>
      <c r="V263" s="425"/>
    </row>
    <row r="264" spans="4:22" s="22" customFormat="1" ht="15">
      <c r="D264" s="184"/>
      <c r="G264" s="198"/>
      <c r="H264" s="185"/>
      <c r="I264" s="185"/>
      <c r="J264" s="186"/>
      <c r="K264" s="185"/>
      <c r="L264" s="207"/>
      <c r="N264" s="739"/>
      <c r="O264" s="739"/>
      <c r="P264" s="740"/>
      <c r="Q264" s="739"/>
      <c r="R264" s="425"/>
      <c r="S264" s="425"/>
      <c r="T264" s="425"/>
      <c r="U264" s="425"/>
      <c r="V264" s="425"/>
    </row>
    <row r="265" spans="4:22" s="22" customFormat="1" ht="15">
      <c r="D265" s="184"/>
      <c r="G265" s="198"/>
      <c r="H265" s="185"/>
      <c r="I265" s="185"/>
      <c r="J265" s="186"/>
      <c r="K265" s="185"/>
      <c r="L265" s="207"/>
      <c r="N265" s="739"/>
      <c r="O265" s="739"/>
      <c r="P265" s="740"/>
      <c r="Q265" s="739"/>
      <c r="R265" s="425"/>
      <c r="S265" s="425"/>
      <c r="T265" s="425"/>
      <c r="U265" s="425"/>
      <c r="V265" s="425"/>
    </row>
    <row r="266" spans="4:22" s="22" customFormat="1" ht="15">
      <c r="D266" s="184"/>
      <c r="G266" s="198"/>
      <c r="H266" s="185"/>
      <c r="I266" s="185"/>
      <c r="J266" s="186"/>
      <c r="K266" s="185"/>
      <c r="L266" s="207"/>
      <c r="N266" s="739"/>
      <c r="O266" s="739"/>
      <c r="P266" s="740"/>
      <c r="Q266" s="739"/>
      <c r="R266" s="425"/>
      <c r="S266" s="425"/>
      <c r="T266" s="425"/>
      <c r="U266" s="425"/>
      <c r="V266" s="425"/>
    </row>
    <row r="267" spans="4:22" s="22" customFormat="1" ht="15">
      <c r="D267" s="184"/>
      <c r="G267" s="198"/>
      <c r="H267" s="185"/>
      <c r="I267" s="185"/>
      <c r="J267" s="186"/>
      <c r="K267" s="185"/>
      <c r="L267" s="207"/>
      <c r="N267" s="739"/>
      <c r="O267" s="739"/>
      <c r="P267" s="740"/>
      <c r="Q267" s="739"/>
      <c r="R267" s="425"/>
      <c r="S267" s="425"/>
      <c r="T267" s="425"/>
      <c r="U267" s="425"/>
      <c r="V267" s="425"/>
    </row>
    <row r="268" spans="4:22" s="22" customFormat="1" ht="15">
      <c r="D268" s="184"/>
      <c r="G268" s="198"/>
      <c r="H268" s="185"/>
      <c r="I268" s="185"/>
      <c r="J268" s="186"/>
      <c r="K268" s="185"/>
      <c r="L268" s="207"/>
      <c r="N268" s="739"/>
      <c r="O268" s="739"/>
      <c r="P268" s="740"/>
      <c r="Q268" s="739"/>
      <c r="R268" s="425"/>
      <c r="S268" s="425"/>
      <c r="T268" s="425"/>
      <c r="U268" s="425"/>
      <c r="V268" s="425"/>
    </row>
    <row r="269" spans="4:22" s="22" customFormat="1" ht="15">
      <c r="D269" s="184"/>
      <c r="G269" s="198"/>
      <c r="H269" s="185"/>
      <c r="I269" s="185"/>
      <c r="J269" s="186"/>
      <c r="K269" s="185"/>
      <c r="L269" s="207"/>
      <c r="N269" s="739"/>
      <c r="O269" s="739"/>
      <c r="P269" s="740"/>
      <c r="Q269" s="739"/>
      <c r="R269" s="425"/>
      <c r="S269" s="425"/>
      <c r="T269" s="425"/>
      <c r="U269" s="425"/>
      <c r="V269" s="425"/>
    </row>
    <row r="270" spans="4:22" s="22" customFormat="1" ht="15">
      <c r="D270" s="184"/>
      <c r="G270" s="198"/>
      <c r="H270" s="185"/>
      <c r="I270" s="185"/>
      <c r="J270" s="186"/>
      <c r="K270" s="185"/>
      <c r="L270" s="207"/>
      <c r="N270" s="739"/>
      <c r="O270" s="739"/>
      <c r="P270" s="740"/>
      <c r="Q270" s="739"/>
      <c r="R270" s="425"/>
      <c r="S270" s="425"/>
      <c r="T270" s="425"/>
      <c r="U270" s="425"/>
      <c r="V270" s="425"/>
    </row>
    <row r="271" spans="4:22" s="22" customFormat="1" ht="15">
      <c r="D271" s="184"/>
      <c r="G271" s="198"/>
      <c r="H271" s="185"/>
      <c r="I271" s="185"/>
      <c r="J271" s="186"/>
      <c r="K271" s="185"/>
      <c r="L271" s="207"/>
      <c r="N271" s="739"/>
      <c r="O271" s="739"/>
      <c r="P271" s="740"/>
      <c r="Q271" s="739"/>
      <c r="R271" s="425"/>
      <c r="S271" s="425"/>
      <c r="T271" s="425"/>
      <c r="U271" s="425"/>
      <c r="V271" s="425"/>
    </row>
    <row r="272" spans="4:22" s="22" customFormat="1" ht="15">
      <c r="D272" s="184"/>
      <c r="G272" s="198"/>
      <c r="H272" s="185"/>
      <c r="I272" s="185"/>
      <c r="J272" s="186"/>
      <c r="K272" s="185"/>
      <c r="L272" s="207"/>
      <c r="N272" s="739"/>
      <c r="O272" s="739"/>
      <c r="P272" s="740"/>
      <c r="Q272" s="739"/>
      <c r="R272" s="425"/>
      <c r="S272" s="425"/>
      <c r="T272" s="425"/>
      <c r="U272" s="425"/>
      <c r="V272" s="425"/>
    </row>
    <row r="273" spans="4:22" s="22" customFormat="1" ht="15">
      <c r="D273" s="184"/>
      <c r="G273" s="198"/>
      <c r="H273" s="185"/>
      <c r="I273" s="185"/>
      <c r="J273" s="186"/>
      <c r="K273" s="185"/>
      <c r="L273" s="207"/>
      <c r="N273" s="739"/>
      <c r="O273" s="739"/>
      <c r="P273" s="740"/>
      <c r="Q273" s="739"/>
      <c r="R273" s="425"/>
      <c r="S273" s="425"/>
      <c r="T273" s="425"/>
      <c r="U273" s="425"/>
      <c r="V273" s="425"/>
    </row>
    <row r="274" spans="4:22" s="22" customFormat="1" ht="15">
      <c r="D274" s="184"/>
      <c r="G274" s="198"/>
      <c r="H274" s="185"/>
      <c r="I274" s="185"/>
      <c r="J274" s="186"/>
      <c r="K274" s="185"/>
      <c r="L274" s="207"/>
      <c r="N274" s="739"/>
      <c r="O274" s="739"/>
      <c r="P274" s="740"/>
      <c r="Q274" s="739"/>
      <c r="R274" s="425"/>
      <c r="S274" s="425"/>
      <c r="T274" s="425"/>
      <c r="U274" s="425"/>
      <c r="V274" s="425"/>
    </row>
    <row r="275" spans="4:22" s="22" customFormat="1" ht="15">
      <c r="D275" s="184"/>
      <c r="G275" s="198"/>
      <c r="H275" s="185"/>
      <c r="I275" s="185"/>
      <c r="J275" s="186"/>
      <c r="K275" s="185"/>
      <c r="L275" s="207"/>
      <c r="N275" s="739"/>
      <c r="O275" s="739"/>
      <c r="P275" s="740"/>
      <c r="Q275" s="739"/>
      <c r="R275" s="425"/>
      <c r="S275" s="425"/>
      <c r="T275" s="425"/>
      <c r="U275" s="425"/>
      <c r="V275" s="425"/>
    </row>
    <row r="276" spans="4:22" s="22" customFormat="1" ht="15">
      <c r="D276" s="184"/>
      <c r="G276" s="198"/>
      <c r="H276" s="185"/>
      <c r="I276" s="185"/>
      <c r="J276" s="186"/>
      <c r="K276" s="185"/>
      <c r="L276" s="207"/>
      <c r="N276" s="739"/>
      <c r="O276" s="739"/>
      <c r="P276" s="740"/>
      <c r="Q276" s="739"/>
      <c r="R276" s="425"/>
      <c r="S276" s="425"/>
      <c r="T276" s="425"/>
      <c r="U276" s="425"/>
      <c r="V276" s="425"/>
    </row>
    <row r="277" spans="4:22" s="22" customFormat="1" ht="15">
      <c r="D277" s="184"/>
      <c r="G277" s="198"/>
      <c r="H277" s="185"/>
      <c r="I277" s="185"/>
      <c r="J277" s="186"/>
      <c r="K277" s="185"/>
      <c r="L277" s="207"/>
      <c r="N277" s="739"/>
      <c r="O277" s="739"/>
      <c r="P277" s="740"/>
      <c r="Q277" s="739"/>
      <c r="R277" s="425"/>
      <c r="S277" s="425"/>
      <c r="T277" s="425"/>
      <c r="U277" s="425"/>
      <c r="V277" s="425"/>
    </row>
    <row r="278" spans="4:22" s="22" customFormat="1" ht="15">
      <c r="D278" s="184"/>
      <c r="G278" s="198"/>
      <c r="H278" s="185"/>
      <c r="I278" s="185"/>
      <c r="J278" s="186"/>
      <c r="K278" s="185"/>
      <c r="L278" s="207"/>
      <c r="N278" s="739"/>
      <c r="O278" s="739"/>
      <c r="P278" s="740"/>
      <c r="Q278" s="739"/>
      <c r="R278" s="425"/>
      <c r="S278" s="425"/>
      <c r="T278" s="425"/>
      <c r="U278" s="425"/>
      <c r="V278" s="425"/>
    </row>
    <row r="279" spans="4:22" s="22" customFormat="1" ht="15">
      <c r="D279" s="184"/>
      <c r="G279" s="198"/>
      <c r="H279" s="185"/>
      <c r="I279" s="185"/>
      <c r="J279" s="186"/>
      <c r="K279" s="185"/>
      <c r="L279" s="207"/>
      <c r="N279" s="739"/>
      <c r="O279" s="739"/>
      <c r="P279" s="740"/>
      <c r="Q279" s="739"/>
      <c r="R279" s="425"/>
      <c r="S279" s="425"/>
      <c r="T279" s="425"/>
      <c r="U279" s="425"/>
      <c r="V279" s="425"/>
    </row>
    <row r="280" spans="4:22" s="22" customFormat="1" ht="15">
      <c r="D280" s="184"/>
      <c r="G280" s="198"/>
      <c r="H280" s="185"/>
      <c r="I280" s="185"/>
      <c r="J280" s="186"/>
      <c r="K280" s="185"/>
      <c r="L280" s="207"/>
      <c r="N280" s="739"/>
      <c r="O280" s="739"/>
      <c r="P280" s="740"/>
      <c r="Q280" s="739"/>
      <c r="R280" s="425"/>
      <c r="S280" s="425"/>
      <c r="T280" s="425"/>
      <c r="U280" s="425"/>
      <c r="V280" s="425"/>
    </row>
    <row r="281" spans="4:22" s="22" customFormat="1" ht="15">
      <c r="D281" s="184"/>
      <c r="G281" s="198"/>
      <c r="H281" s="185"/>
      <c r="I281" s="185"/>
      <c r="J281" s="186"/>
      <c r="K281" s="185"/>
      <c r="L281" s="207"/>
      <c r="N281" s="739"/>
      <c r="O281" s="739"/>
      <c r="P281" s="740"/>
      <c r="Q281" s="739"/>
      <c r="R281" s="425"/>
      <c r="S281" s="425"/>
      <c r="T281" s="425"/>
      <c r="U281" s="425"/>
      <c r="V281" s="425"/>
    </row>
    <row r="282" spans="4:22" s="22" customFormat="1" ht="15">
      <c r="D282" s="184"/>
      <c r="G282" s="198"/>
      <c r="H282" s="185"/>
      <c r="I282" s="185"/>
      <c r="J282" s="186"/>
      <c r="K282" s="185"/>
      <c r="L282" s="207"/>
      <c r="N282" s="739"/>
      <c r="O282" s="739"/>
      <c r="P282" s="740"/>
      <c r="Q282" s="739"/>
      <c r="R282" s="425"/>
      <c r="S282" s="425"/>
      <c r="T282" s="425"/>
      <c r="U282" s="425"/>
      <c r="V282" s="425"/>
    </row>
    <row r="283" spans="4:22" s="22" customFormat="1" ht="15">
      <c r="D283" s="184"/>
      <c r="G283" s="198"/>
      <c r="H283" s="185"/>
      <c r="I283" s="185"/>
      <c r="J283" s="186"/>
      <c r="K283" s="185"/>
      <c r="L283" s="207"/>
      <c r="N283" s="739"/>
      <c r="O283" s="739"/>
      <c r="P283" s="740"/>
      <c r="Q283" s="739"/>
      <c r="R283" s="425"/>
      <c r="S283" s="425"/>
      <c r="T283" s="425"/>
      <c r="U283" s="425"/>
      <c r="V283" s="425"/>
    </row>
    <row r="284" spans="4:22" s="22" customFormat="1" ht="15">
      <c r="D284" s="184"/>
      <c r="G284" s="198"/>
      <c r="H284" s="185"/>
      <c r="I284" s="185"/>
      <c r="J284" s="186"/>
      <c r="K284" s="185"/>
      <c r="L284" s="207"/>
      <c r="N284" s="739"/>
      <c r="O284" s="739"/>
      <c r="P284" s="740"/>
      <c r="Q284" s="739"/>
      <c r="R284" s="425"/>
      <c r="S284" s="425"/>
      <c r="T284" s="425"/>
      <c r="U284" s="425"/>
      <c r="V284" s="425"/>
    </row>
    <row r="285" spans="4:22" s="22" customFormat="1" ht="15">
      <c r="D285" s="184"/>
      <c r="G285" s="198"/>
      <c r="H285" s="185"/>
      <c r="I285" s="185"/>
      <c r="J285" s="186"/>
      <c r="K285" s="185"/>
      <c r="L285" s="207"/>
      <c r="N285" s="739"/>
      <c r="O285" s="739"/>
      <c r="P285" s="740"/>
      <c r="Q285" s="739"/>
      <c r="R285" s="425"/>
      <c r="S285" s="425"/>
      <c r="T285" s="425"/>
      <c r="U285" s="425"/>
      <c r="V285" s="425"/>
    </row>
    <row r="286" spans="4:22" s="22" customFormat="1" ht="15">
      <c r="D286" s="184"/>
      <c r="G286" s="198"/>
      <c r="H286" s="185"/>
      <c r="I286" s="185"/>
      <c r="J286" s="186"/>
      <c r="K286" s="185"/>
      <c r="L286" s="207"/>
      <c r="N286" s="739"/>
      <c r="O286" s="739"/>
      <c r="P286" s="740"/>
      <c r="Q286" s="739"/>
      <c r="R286" s="425"/>
      <c r="S286" s="425"/>
      <c r="T286" s="425"/>
      <c r="U286" s="425"/>
      <c r="V286" s="425"/>
    </row>
    <row r="287" spans="4:22" s="22" customFormat="1" ht="15">
      <c r="D287" s="184"/>
      <c r="G287" s="198"/>
      <c r="H287" s="185"/>
      <c r="I287" s="185"/>
      <c r="J287" s="186"/>
      <c r="K287" s="185"/>
      <c r="L287" s="207"/>
      <c r="N287" s="739"/>
      <c r="O287" s="739"/>
      <c r="P287" s="740"/>
      <c r="Q287" s="739"/>
      <c r="R287" s="425"/>
      <c r="S287" s="425"/>
      <c r="T287" s="425"/>
      <c r="U287" s="425"/>
      <c r="V287" s="425"/>
    </row>
    <row r="288" spans="4:22" s="22" customFormat="1" ht="15">
      <c r="D288" s="184"/>
      <c r="G288" s="198"/>
      <c r="H288" s="185"/>
      <c r="I288" s="185"/>
      <c r="J288" s="186"/>
      <c r="K288" s="185"/>
      <c r="L288" s="207"/>
      <c r="N288" s="739"/>
      <c r="O288" s="739"/>
      <c r="P288" s="740"/>
      <c r="Q288" s="739"/>
      <c r="R288" s="425"/>
      <c r="S288" s="425"/>
      <c r="T288" s="425"/>
      <c r="U288" s="425"/>
      <c r="V288" s="425"/>
    </row>
    <row r="289" spans="4:22" s="22" customFormat="1" ht="15">
      <c r="D289" s="184"/>
      <c r="G289" s="198"/>
      <c r="H289" s="185"/>
      <c r="I289" s="185"/>
      <c r="J289" s="186"/>
      <c r="K289" s="185"/>
      <c r="L289" s="207"/>
      <c r="N289" s="739"/>
      <c r="O289" s="739"/>
      <c r="P289" s="740"/>
      <c r="Q289" s="739"/>
      <c r="R289" s="425"/>
      <c r="S289" s="425"/>
      <c r="T289" s="425"/>
      <c r="U289" s="425"/>
      <c r="V289" s="425"/>
    </row>
    <row r="290" spans="4:22" s="22" customFormat="1" ht="15">
      <c r="D290" s="184"/>
      <c r="G290" s="198"/>
      <c r="H290" s="185"/>
      <c r="I290" s="185"/>
      <c r="J290" s="186"/>
      <c r="K290" s="185"/>
      <c r="L290" s="207"/>
      <c r="N290" s="739"/>
      <c r="O290" s="739"/>
      <c r="P290" s="740"/>
      <c r="Q290" s="739"/>
      <c r="R290" s="425"/>
      <c r="S290" s="425"/>
      <c r="T290" s="425"/>
      <c r="U290" s="425"/>
      <c r="V290" s="425"/>
    </row>
    <row r="291" spans="4:22" s="22" customFormat="1" ht="15">
      <c r="D291" s="184"/>
      <c r="G291" s="198"/>
      <c r="H291" s="185"/>
      <c r="I291" s="185"/>
      <c r="J291" s="186"/>
      <c r="K291" s="185"/>
      <c r="L291" s="207"/>
      <c r="N291" s="739"/>
      <c r="O291" s="739"/>
      <c r="P291" s="740"/>
      <c r="Q291" s="739"/>
      <c r="R291" s="425"/>
      <c r="S291" s="425"/>
      <c r="T291" s="425"/>
      <c r="U291" s="425"/>
      <c r="V291" s="425"/>
    </row>
    <row r="292" spans="4:22" s="22" customFormat="1" ht="15">
      <c r="D292" s="184"/>
      <c r="G292" s="198"/>
      <c r="H292" s="185"/>
      <c r="I292" s="185"/>
      <c r="J292" s="186"/>
      <c r="K292" s="185"/>
      <c r="L292" s="207"/>
      <c r="N292" s="739"/>
      <c r="O292" s="739"/>
      <c r="P292" s="740"/>
      <c r="Q292" s="739"/>
      <c r="R292" s="425"/>
      <c r="S292" s="425"/>
      <c r="T292" s="425"/>
      <c r="U292" s="425"/>
      <c r="V292" s="425"/>
    </row>
    <row r="293" spans="4:22" s="22" customFormat="1" ht="15">
      <c r="D293" s="184"/>
      <c r="G293" s="198"/>
      <c r="H293" s="185"/>
      <c r="I293" s="185"/>
      <c r="J293" s="186"/>
      <c r="K293" s="185"/>
      <c r="L293" s="207"/>
      <c r="N293" s="739"/>
      <c r="O293" s="739"/>
      <c r="P293" s="740"/>
      <c r="Q293" s="739"/>
      <c r="R293" s="425"/>
      <c r="S293" s="425"/>
      <c r="T293" s="425"/>
      <c r="U293" s="425"/>
      <c r="V293" s="425"/>
    </row>
    <row r="294" spans="4:22" s="22" customFormat="1" ht="15">
      <c r="D294" s="184"/>
      <c r="G294" s="198"/>
      <c r="H294" s="185"/>
      <c r="I294" s="185"/>
      <c r="J294" s="186"/>
      <c r="K294" s="185"/>
      <c r="L294" s="207"/>
      <c r="N294" s="739"/>
      <c r="O294" s="739"/>
      <c r="P294" s="740"/>
      <c r="Q294" s="739"/>
      <c r="R294" s="425"/>
      <c r="S294" s="425"/>
      <c r="T294" s="425"/>
      <c r="U294" s="425"/>
      <c r="V294" s="425"/>
    </row>
    <row r="295" spans="4:22" s="22" customFormat="1" ht="15">
      <c r="D295" s="184"/>
      <c r="G295" s="198"/>
      <c r="H295" s="185"/>
      <c r="I295" s="185"/>
      <c r="J295" s="186"/>
      <c r="K295" s="185"/>
      <c r="L295" s="207"/>
      <c r="N295" s="739"/>
      <c r="O295" s="739"/>
      <c r="P295" s="740"/>
      <c r="Q295" s="739"/>
      <c r="R295" s="425"/>
      <c r="S295" s="425"/>
      <c r="T295" s="425"/>
      <c r="U295" s="425"/>
      <c r="V295" s="425"/>
    </row>
    <row r="296" spans="4:22" s="22" customFormat="1" ht="15">
      <c r="D296" s="184"/>
      <c r="G296" s="198"/>
      <c r="H296" s="185"/>
      <c r="I296" s="185"/>
      <c r="J296" s="186"/>
      <c r="K296" s="185"/>
      <c r="L296" s="207"/>
      <c r="N296" s="739"/>
      <c r="O296" s="739"/>
      <c r="P296" s="740"/>
      <c r="Q296" s="739"/>
      <c r="R296" s="425"/>
      <c r="S296" s="425"/>
      <c r="T296" s="425"/>
      <c r="U296" s="425"/>
      <c r="V296" s="425"/>
    </row>
    <row r="297" spans="4:22" s="22" customFormat="1" ht="15">
      <c r="D297" s="184"/>
      <c r="G297" s="198"/>
      <c r="H297" s="185"/>
      <c r="I297" s="185"/>
      <c r="J297" s="186"/>
      <c r="K297" s="185"/>
      <c r="L297" s="207"/>
      <c r="N297" s="739"/>
      <c r="O297" s="739"/>
      <c r="P297" s="740"/>
      <c r="Q297" s="739"/>
      <c r="R297" s="425"/>
      <c r="S297" s="425"/>
      <c r="T297" s="425"/>
      <c r="U297" s="425"/>
      <c r="V297" s="425"/>
    </row>
    <row r="298" spans="4:22" s="22" customFormat="1" ht="15">
      <c r="D298" s="184"/>
      <c r="G298" s="198"/>
      <c r="H298" s="185"/>
      <c r="I298" s="185"/>
      <c r="J298" s="186"/>
      <c r="K298" s="185"/>
      <c r="L298" s="207"/>
      <c r="N298" s="739"/>
      <c r="O298" s="739"/>
      <c r="P298" s="740"/>
      <c r="Q298" s="739"/>
      <c r="R298" s="425"/>
      <c r="S298" s="425"/>
      <c r="T298" s="425"/>
      <c r="U298" s="425"/>
      <c r="V298" s="425"/>
    </row>
    <row r="299" spans="4:22" s="22" customFormat="1" ht="15">
      <c r="D299" s="184"/>
      <c r="G299" s="198"/>
      <c r="H299" s="185"/>
      <c r="I299" s="185"/>
      <c r="J299" s="186"/>
      <c r="K299" s="185"/>
      <c r="L299" s="207"/>
      <c r="N299" s="739"/>
      <c r="O299" s="739"/>
      <c r="P299" s="740"/>
      <c r="Q299" s="739"/>
      <c r="R299" s="425"/>
      <c r="S299" s="425"/>
      <c r="T299" s="425"/>
      <c r="U299" s="425"/>
      <c r="V299" s="425"/>
    </row>
    <row r="300" spans="4:22" s="22" customFormat="1" ht="15">
      <c r="D300" s="184"/>
      <c r="G300" s="198"/>
      <c r="H300" s="185"/>
      <c r="I300" s="185"/>
      <c r="J300" s="186"/>
      <c r="K300" s="185"/>
      <c r="L300" s="207"/>
      <c r="N300" s="739"/>
      <c r="O300" s="739"/>
      <c r="P300" s="740"/>
      <c r="Q300" s="739"/>
      <c r="R300" s="425"/>
      <c r="S300" s="425"/>
      <c r="T300" s="425"/>
      <c r="U300" s="425"/>
      <c r="V300" s="425"/>
    </row>
    <row r="301" spans="4:22" s="22" customFormat="1" ht="15">
      <c r="D301" s="184"/>
      <c r="G301" s="198"/>
      <c r="H301" s="185"/>
      <c r="I301" s="185"/>
      <c r="J301" s="186"/>
      <c r="K301" s="185"/>
      <c r="L301" s="207"/>
      <c r="N301" s="739"/>
      <c r="O301" s="739"/>
      <c r="P301" s="740"/>
      <c r="Q301" s="739"/>
      <c r="R301" s="425"/>
      <c r="S301" s="425"/>
      <c r="T301" s="425"/>
      <c r="U301" s="425"/>
      <c r="V301" s="425"/>
    </row>
    <row r="302" spans="4:22" s="22" customFormat="1" ht="15">
      <c r="D302" s="184"/>
      <c r="G302" s="198"/>
      <c r="H302" s="185"/>
      <c r="I302" s="185"/>
      <c r="J302" s="186"/>
      <c r="K302" s="185"/>
      <c r="L302" s="207"/>
      <c r="N302" s="739"/>
      <c r="O302" s="739"/>
      <c r="P302" s="740"/>
      <c r="Q302" s="739"/>
      <c r="R302" s="425"/>
      <c r="S302" s="425"/>
      <c r="T302" s="425"/>
      <c r="U302" s="425"/>
      <c r="V302" s="425"/>
    </row>
    <row r="303" spans="4:22" s="22" customFormat="1" ht="15">
      <c r="D303" s="184"/>
      <c r="G303" s="198"/>
      <c r="H303" s="185"/>
      <c r="I303" s="185"/>
      <c r="J303" s="186"/>
      <c r="K303" s="185"/>
      <c r="L303" s="207"/>
      <c r="N303" s="739"/>
      <c r="O303" s="739"/>
      <c r="P303" s="740"/>
      <c r="Q303" s="739"/>
      <c r="R303" s="425"/>
      <c r="S303" s="425"/>
      <c r="T303" s="425"/>
      <c r="U303" s="425"/>
      <c r="V303" s="425"/>
    </row>
    <row r="304" spans="4:22" s="22" customFormat="1" ht="15">
      <c r="D304" s="184"/>
      <c r="G304" s="198"/>
      <c r="H304" s="185"/>
      <c r="I304" s="185"/>
      <c r="J304" s="186"/>
      <c r="K304" s="185"/>
      <c r="L304" s="207"/>
      <c r="N304" s="739"/>
      <c r="O304" s="739"/>
      <c r="P304" s="740"/>
      <c r="Q304" s="739"/>
      <c r="R304" s="425"/>
      <c r="S304" s="425"/>
      <c r="T304" s="425"/>
      <c r="U304" s="425"/>
      <c r="V304" s="425"/>
    </row>
    <row r="305" spans="4:22" s="22" customFormat="1" ht="15">
      <c r="D305" s="184"/>
      <c r="G305" s="198"/>
      <c r="H305" s="185"/>
      <c r="I305" s="185"/>
      <c r="J305" s="186"/>
      <c r="K305" s="185"/>
      <c r="L305" s="207"/>
      <c r="N305" s="739"/>
      <c r="O305" s="739"/>
      <c r="P305" s="740"/>
      <c r="Q305" s="739"/>
      <c r="R305" s="425"/>
      <c r="S305" s="425"/>
      <c r="T305" s="425"/>
      <c r="U305" s="425"/>
      <c r="V305" s="425"/>
    </row>
    <row r="306" spans="4:22" s="22" customFormat="1" ht="15">
      <c r="D306" s="184"/>
      <c r="G306" s="198"/>
      <c r="H306" s="185"/>
      <c r="I306" s="185"/>
      <c r="J306" s="186"/>
      <c r="K306" s="185"/>
      <c r="L306" s="207"/>
      <c r="N306" s="739"/>
      <c r="O306" s="739"/>
      <c r="P306" s="740"/>
      <c r="Q306" s="739"/>
      <c r="R306" s="425"/>
      <c r="S306" s="425"/>
      <c r="T306" s="425"/>
      <c r="U306" s="425"/>
      <c r="V306" s="425"/>
    </row>
    <row r="307" spans="4:22" s="22" customFormat="1" ht="15">
      <c r="D307" s="184"/>
      <c r="G307" s="198"/>
      <c r="H307" s="185"/>
      <c r="I307" s="185"/>
      <c r="J307" s="186"/>
      <c r="K307" s="185"/>
      <c r="L307" s="207"/>
      <c r="N307" s="739"/>
      <c r="O307" s="739"/>
      <c r="P307" s="740"/>
      <c r="Q307" s="739"/>
      <c r="R307" s="425"/>
      <c r="S307" s="425"/>
      <c r="T307" s="425"/>
      <c r="U307" s="425"/>
      <c r="V307" s="425"/>
    </row>
    <row r="308" spans="4:22" s="22" customFormat="1" ht="15">
      <c r="D308" s="184"/>
      <c r="G308" s="198"/>
      <c r="H308" s="185"/>
      <c r="I308" s="185"/>
      <c r="J308" s="186"/>
      <c r="K308" s="185"/>
      <c r="L308" s="207"/>
      <c r="N308" s="739"/>
      <c r="O308" s="739"/>
      <c r="P308" s="740"/>
      <c r="Q308" s="739"/>
      <c r="R308" s="425"/>
      <c r="S308" s="425"/>
      <c r="T308" s="425"/>
      <c r="U308" s="425"/>
      <c r="V308" s="425"/>
    </row>
    <row r="309" spans="4:22" s="22" customFormat="1" ht="15">
      <c r="D309" s="184"/>
      <c r="G309" s="198"/>
      <c r="H309" s="185"/>
      <c r="I309" s="185"/>
      <c r="J309" s="186"/>
      <c r="K309" s="185"/>
      <c r="L309" s="207"/>
      <c r="N309" s="739"/>
      <c r="O309" s="739"/>
      <c r="P309" s="740"/>
      <c r="Q309" s="739"/>
      <c r="R309" s="425"/>
      <c r="S309" s="425"/>
      <c r="T309" s="425"/>
      <c r="U309" s="425"/>
      <c r="V309" s="425"/>
    </row>
    <row r="310" spans="4:22" s="22" customFormat="1" ht="15">
      <c r="D310" s="184"/>
      <c r="G310" s="198"/>
      <c r="H310" s="185"/>
      <c r="I310" s="185"/>
      <c r="J310" s="186"/>
      <c r="K310" s="185"/>
      <c r="L310" s="207"/>
      <c r="N310" s="739"/>
      <c r="O310" s="739"/>
      <c r="P310" s="740"/>
      <c r="Q310" s="739"/>
      <c r="R310" s="425"/>
      <c r="S310" s="425"/>
      <c r="T310" s="425"/>
      <c r="U310" s="425"/>
      <c r="V310" s="425"/>
    </row>
    <row r="311" spans="4:22" s="22" customFormat="1" ht="15">
      <c r="D311" s="184"/>
      <c r="G311" s="198"/>
      <c r="H311" s="185"/>
      <c r="I311" s="185"/>
      <c r="J311" s="186"/>
      <c r="K311" s="185"/>
      <c r="L311" s="207"/>
      <c r="N311" s="739"/>
      <c r="O311" s="739"/>
      <c r="P311" s="740"/>
      <c r="Q311" s="739"/>
      <c r="R311" s="425"/>
      <c r="S311" s="425"/>
      <c r="T311" s="425"/>
      <c r="U311" s="425"/>
      <c r="V311" s="425"/>
    </row>
    <row r="312" spans="4:22" s="22" customFormat="1" ht="15">
      <c r="D312" s="184"/>
      <c r="G312" s="198"/>
      <c r="H312" s="185"/>
      <c r="I312" s="185"/>
      <c r="J312" s="186"/>
      <c r="K312" s="185"/>
      <c r="L312" s="207"/>
      <c r="N312" s="739"/>
      <c r="O312" s="739"/>
      <c r="P312" s="740"/>
      <c r="Q312" s="739"/>
      <c r="R312" s="425"/>
      <c r="S312" s="425"/>
      <c r="T312" s="425"/>
      <c r="U312" s="425"/>
      <c r="V312" s="425"/>
    </row>
    <row r="313" spans="4:22" s="22" customFormat="1" ht="15">
      <c r="D313" s="184"/>
      <c r="G313" s="198"/>
      <c r="H313" s="185"/>
      <c r="I313" s="185"/>
      <c r="J313" s="186"/>
      <c r="K313" s="185"/>
      <c r="L313" s="207"/>
      <c r="N313" s="739"/>
      <c r="O313" s="739"/>
      <c r="P313" s="740"/>
      <c r="Q313" s="739"/>
      <c r="R313" s="425"/>
      <c r="S313" s="425"/>
      <c r="T313" s="425"/>
      <c r="U313" s="425"/>
      <c r="V313" s="425"/>
    </row>
    <row r="314" spans="4:22" s="22" customFormat="1" ht="15">
      <c r="D314" s="184"/>
      <c r="G314" s="198"/>
      <c r="H314" s="185"/>
      <c r="I314" s="185"/>
      <c r="J314" s="186"/>
      <c r="K314" s="185"/>
      <c r="L314" s="207"/>
      <c r="N314" s="739"/>
      <c r="O314" s="739"/>
      <c r="P314" s="740"/>
      <c r="Q314" s="739"/>
      <c r="R314" s="425"/>
      <c r="S314" s="425"/>
      <c r="T314" s="425"/>
      <c r="U314" s="425"/>
      <c r="V314" s="425"/>
    </row>
    <row r="315" spans="4:22" s="22" customFormat="1" ht="15">
      <c r="D315" s="184"/>
      <c r="G315" s="198"/>
      <c r="H315" s="185"/>
      <c r="I315" s="185"/>
      <c r="J315" s="186"/>
      <c r="K315" s="185"/>
      <c r="L315" s="207"/>
      <c r="N315" s="739"/>
      <c r="O315" s="739"/>
      <c r="P315" s="740"/>
      <c r="Q315" s="739"/>
      <c r="R315" s="425"/>
      <c r="S315" s="425"/>
      <c r="T315" s="425"/>
      <c r="U315" s="425"/>
      <c r="V315" s="425"/>
    </row>
    <row r="316" spans="4:22" s="22" customFormat="1" ht="15">
      <c r="D316" s="184"/>
      <c r="G316" s="198"/>
      <c r="H316" s="185"/>
      <c r="I316" s="185"/>
      <c r="J316" s="186"/>
      <c r="K316" s="185"/>
      <c r="L316" s="207"/>
      <c r="N316" s="739"/>
      <c r="O316" s="739"/>
      <c r="P316" s="740"/>
      <c r="Q316" s="739"/>
      <c r="R316" s="425"/>
      <c r="S316" s="425"/>
      <c r="T316" s="425"/>
      <c r="U316" s="425"/>
      <c r="V316" s="425"/>
    </row>
    <row r="317" spans="4:22" s="22" customFormat="1" ht="15">
      <c r="D317" s="184"/>
      <c r="G317" s="198"/>
      <c r="H317" s="185"/>
      <c r="I317" s="185"/>
      <c r="J317" s="186"/>
      <c r="K317" s="185"/>
      <c r="L317" s="207"/>
      <c r="N317" s="739"/>
      <c r="O317" s="739"/>
      <c r="P317" s="740"/>
      <c r="Q317" s="739"/>
      <c r="R317" s="425"/>
      <c r="S317" s="425"/>
      <c r="T317" s="425"/>
      <c r="U317" s="425"/>
      <c r="V317" s="425"/>
    </row>
    <row r="318" spans="4:22" s="22" customFormat="1" ht="15">
      <c r="D318" s="184"/>
      <c r="G318" s="198"/>
      <c r="H318" s="185"/>
      <c r="I318" s="185"/>
      <c r="J318" s="186"/>
      <c r="K318" s="185"/>
      <c r="L318" s="207"/>
      <c r="N318" s="739"/>
      <c r="O318" s="739"/>
      <c r="P318" s="740"/>
      <c r="Q318" s="739"/>
      <c r="R318" s="425"/>
      <c r="S318" s="425"/>
      <c r="T318" s="425"/>
      <c r="U318" s="425"/>
      <c r="V318" s="425"/>
    </row>
    <row r="319" spans="4:22" s="22" customFormat="1" ht="15">
      <c r="D319" s="184"/>
      <c r="G319" s="198"/>
      <c r="H319" s="185"/>
      <c r="I319" s="185"/>
      <c r="J319" s="186"/>
      <c r="K319" s="185"/>
      <c r="L319" s="207"/>
      <c r="N319" s="739"/>
      <c r="O319" s="739"/>
      <c r="P319" s="740"/>
      <c r="Q319" s="739"/>
      <c r="R319" s="425"/>
      <c r="S319" s="425"/>
      <c r="T319" s="425"/>
      <c r="U319" s="425"/>
      <c r="V319" s="425"/>
    </row>
    <row r="320" spans="4:22" s="22" customFormat="1" ht="15">
      <c r="D320" s="184"/>
      <c r="G320" s="198"/>
      <c r="H320" s="185"/>
      <c r="I320" s="185"/>
      <c r="J320" s="186"/>
      <c r="K320" s="185"/>
      <c r="L320" s="207"/>
      <c r="N320" s="739"/>
      <c r="O320" s="739"/>
      <c r="P320" s="740"/>
      <c r="Q320" s="739"/>
      <c r="R320" s="425"/>
      <c r="S320" s="425"/>
      <c r="T320" s="425"/>
      <c r="U320" s="425"/>
      <c r="V320" s="425"/>
    </row>
    <row r="321" spans="4:22" s="22" customFormat="1" ht="15">
      <c r="D321" s="184"/>
      <c r="G321" s="198"/>
      <c r="H321" s="185"/>
      <c r="I321" s="185"/>
      <c r="J321" s="186"/>
      <c r="K321" s="185"/>
      <c r="L321" s="207"/>
      <c r="N321" s="739"/>
      <c r="O321" s="739"/>
      <c r="P321" s="740"/>
      <c r="Q321" s="739"/>
      <c r="R321" s="425"/>
      <c r="S321" s="425"/>
      <c r="T321" s="425"/>
      <c r="U321" s="425"/>
      <c r="V321" s="425"/>
    </row>
    <row r="322" spans="4:22" s="22" customFormat="1" ht="15">
      <c r="D322" s="184"/>
      <c r="G322" s="198"/>
      <c r="H322" s="185"/>
      <c r="I322" s="185"/>
      <c r="J322" s="186"/>
      <c r="K322" s="185"/>
      <c r="L322" s="207"/>
      <c r="N322" s="739"/>
      <c r="O322" s="739"/>
      <c r="P322" s="740"/>
      <c r="Q322" s="739"/>
      <c r="R322" s="425"/>
      <c r="S322" s="425"/>
      <c r="T322" s="425"/>
      <c r="U322" s="425"/>
      <c r="V322" s="425"/>
    </row>
    <row r="323" spans="4:22" s="22" customFormat="1" ht="15">
      <c r="D323" s="184"/>
      <c r="G323" s="198"/>
      <c r="H323" s="185"/>
      <c r="I323" s="185"/>
      <c r="J323" s="186"/>
      <c r="K323" s="185"/>
      <c r="L323" s="207"/>
      <c r="N323" s="739"/>
      <c r="O323" s="739"/>
      <c r="P323" s="740"/>
      <c r="Q323" s="739"/>
      <c r="R323" s="425"/>
      <c r="S323" s="425"/>
      <c r="T323" s="425"/>
      <c r="U323" s="425"/>
      <c r="V323" s="425"/>
    </row>
    <row r="324" spans="4:22" s="22" customFormat="1" ht="15">
      <c r="D324" s="184"/>
      <c r="G324" s="198"/>
      <c r="H324" s="185"/>
      <c r="I324" s="185"/>
      <c r="J324" s="186"/>
      <c r="K324" s="185"/>
      <c r="L324" s="207"/>
      <c r="N324" s="739"/>
      <c r="O324" s="739"/>
      <c r="P324" s="740"/>
      <c r="Q324" s="739"/>
      <c r="R324" s="425"/>
      <c r="S324" s="425"/>
      <c r="T324" s="425"/>
      <c r="U324" s="425"/>
      <c r="V324" s="425"/>
    </row>
    <row r="325" spans="4:22" s="22" customFormat="1" ht="15">
      <c r="D325" s="184"/>
      <c r="G325" s="198"/>
      <c r="H325" s="185"/>
      <c r="I325" s="185"/>
      <c r="J325" s="186"/>
      <c r="K325" s="185"/>
      <c r="L325" s="207"/>
      <c r="N325" s="739"/>
      <c r="O325" s="739"/>
      <c r="P325" s="740"/>
      <c r="Q325" s="739"/>
      <c r="R325" s="425"/>
      <c r="S325" s="425"/>
      <c r="T325" s="425"/>
      <c r="U325" s="425"/>
      <c r="V325" s="425"/>
    </row>
    <row r="326" spans="4:22" s="22" customFormat="1" ht="15">
      <c r="D326" s="184"/>
      <c r="G326" s="198"/>
      <c r="H326" s="185"/>
      <c r="I326" s="185"/>
      <c r="J326" s="186"/>
      <c r="K326" s="185"/>
      <c r="L326" s="207"/>
      <c r="N326" s="739"/>
      <c r="O326" s="739"/>
      <c r="P326" s="740"/>
      <c r="Q326" s="739"/>
      <c r="R326" s="425"/>
      <c r="S326" s="425"/>
      <c r="T326" s="425"/>
      <c r="U326" s="425"/>
      <c r="V326" s="425"/>
    </row>
    <row r="327" spans="4:22" s="22" customFormat="1" ht="15">
      <c r="D327" s="184"/>
      <c r="G327" s="198"/>
      <c r="H327" s="185"/>
      <c r="I327" s="185"/>
      <c r="J327" s="186"/>
      <c r="K327" s="185"/>
      <c r="L327" s="207"/>
      <c r="N327" s="739"/>
      <c r="O327" s="739"/>
      <c r="P327" s="740"/>
      <c r="Q327" s="739"/>
      <c r="R327" s="425"/>
      <c r="S327" s="425"/>
      <c r="T327" s="425"/>
      <c r="U327" s="425"/>
      <c r="V327" s="425"/>
    </row>
    <row r="328" spans="4:22" s="22" customFormat="1" ht="15">
      <c r="D328" s="184"/>
      <c r="G328" s="198"/>
      <c r="H328" s="185"/>
      <c r="I328" s="185"/>
      <c r="J328" s="186"/>
      <c r="K328" s="185"/>
      <c r="L328" s="207"/>
      <c r="N328" s="739"/>
      <c r="O328" s="739"/>
      <c r="P328" s="740"/>
      <c r="Q328" s="739"/>
      <c r="R328" s="425"/>
      <c r="S328" s="425"/>
      <c r="T328" s="425"/>
      <c r="U328" s="425"/>
      <c r="V328" s="425"/>
    </row>
    <row r="329" spans="4:22" s="22" customFormat="1" ht="15">
      <c r="D329" s="184"/>
      <c r="G329" s="198"/>
      <c r="H329" s="185"/>
      <c r="I329" s="185"/>
      <c r="J329" s="186"/>
      <c r="K329" s="185"/>
      <c r="L329" s="207"/>
      <c r="N329" s="739"/>
      <c r="O329" s="739"/>
      <c r="P329" s="740"/>
      <c r="Q329" s="739"/>
      <c r="R329" s="425"/>
      <c r="S329" s="425"/>
      <c r="T329" s="425"/>
      <c r="U329" s="425"/>
      <c r="V329" s="425"/>
    </row>
    <row r="330" spans="4:22" s="22" customFormat="1" ht="15">
      <c r="D330" s="184"/>
      <c r="G330" s="198"/>
      <c r="H330" s="185"/>
      <c r="I330" s="185"/>
      <c r="J330" s="186"/>
      <c r="K330" s="185"/>
      <c r="L330" s="207"/>
      <c r="N330" s="739"/>
      <c r="O330" s="739"/>
      <c r="P330" s="740"/>
      <c r="Q330" s="739"/>
      <c r="R330" s="425"/>
      <c r="S330" s="425"/>
      <c r="T330" s="425"/>
      <c r="U330" s="425"/>
      <c r="V330" s="425"/>
    </row>
    <row r="331" spans="4:22" s="22" customFormat="1" ht="15">
      <c r="D331" s="184"/>
      <c r="G331" s="198"/>
      <c r="H331" s="185"/>
      <c r="I331" s="185"/>
      <c r="J331" s="186"/>
      <c r="K331" s="185"/>
      <c r="L331" s="207"/>
      <c r="N331" s="739"/>
      <c r="O331" s="739"/>
      <c r="P331" s="740"/>
      <c r="Q331" s="739"/>
      <c r="R331" s="425"/>
      <c r="S331" s="425"/>
      <c r="T331" s="425"/>
      <c r="U331" s="425"/>
      <c r="V331" s="425"/>
    </row>
    <row r="332" spans="4:22" s="22" customFormat="1" ht="15">
      <c r="D332" s="184"/>
      <c r="G332" s="198"/>
      <c r="H332" s="185"/>
      <c r="I332" s="185"/>
      <c r="J332" s="186"/>
      <c r="K332" s="185"/>
      <c r="L332" s="207"/>
      <c r="N332" s="739"/>
      <c r="O332" s="739"/>
      <c r="P332" s="740"/>
      <c r="Q332" s="739"/>
      <c r="R332" s="425"/>
      <c r="S332" s="425"/>
      <c r="T332" s="425"/>
      <c r="U332" s="425"/>
      <c r="V332" s="425"/>
    </row>
    <row r="333" spans="4:22" s="22" customFormat="1" ht="15">
      <c r="D333" s="184"/>
      <c r="G333" s="198"/>
      <c r="H333" s="185"/>
      <c r="I333" s="185"/>
      <c r="J333" s="186"/>
      <c r="K333" s="185"/>
      <c r="L333" s="207"/>
      <c r="N333" s="739"/>
      <c r="O333" s="739"/>
      <c r="P333" s="740"/>
      <c r="Q333" s="739"/>
      <c r="R333" s="425"/>
      <c r="S333" s="425"/>
      <c r="T333" s="425"/>
      <c r="U333" s="425"/>
      <c r="V333" s="425"/>
    </row>
    <row r="334" spans="4:22" s="22" customFormat="1" ht="15">
      <c r="D334" s="184"/>
      <c r="G334" s="198"/>
      <c r="H334" s="185"/>
      <c r="I334" s="185"/>
      <c r="J334" s="186"/>
      <c r="K334" s="185"/>
      <c r="L334" s="207"/>
      <c r="N334" s="739"/>
      <c r="O334" s="739"/>
      <c r="P334" s="740"/>
      <c r="Q334" s="739"/>
      <c r="R334" s="425"/>
      <c r="S334" s="425"/>
      <c r="T334" s="425"/>
      <c r="U334" s="425"/>
      <c r="V334" s="425"/>
    </row>
    <row r="335" spans="4:22" s="22" customFormat="1" ht="15">
      <c r="D335" s="184"/>
      <c r="G335" s="198"/>
      <c r="H335" s="185"/>
      <c r="I335" s="185"/>
      <c r="J335" s="186"/>
      <c r="K335" s="185"/>
      <c r="L335" s="207"/>
      <c r="N335" s="739"/>
      <c r="O335" s="739"/>
      <c r="P335" s="740"/>
      <c r="Q335" s="739"/>
      <c r="R335" s="425"/>
      <c r="S335" s="425"/>
      <c r="T335" s="425"/>
      <c r="U335" s="425"/>
      <c r="V335" s="425"/>
    </row>
    <row r="336" spans="4:22" s="22" customFormat="1" ht="15">
      <c r="D336" s="184"/>
      <c r="G336" s="198"/>
      <c r="H336" s="185"/>
      <c r="I336" s="185"/>
      <c r="J336" s="186"/>
      <c r="K336" s="185"/>
      <c r="L336" s="207"/>
      <c r="N336" s="739"/>
      <c r="O336" s="739"/>
      <c r="P336" s="740"/>
      <c r="Q336" s="739"/>
      <c r="R336" s="425"/>
      <c r="S336" s="425"/>
      <c r="T336" s="425"/>
      <c r="U336" s="425"/>
      <c r="V336" s="425"/>
    </row>
    <row r="337" spans="4:22" s="22" customFormat="1" ht="15">
      <c r="D337" s="184"/>
      <c r="G337" s="198"/>
      <c r="H337" s="185"/>
      <c r="I337" s="185"/>
      <c r="J337" s="186"/>
      <c r="K337" s="185"/>
      <c r="L337" s="207"/>
      <c r="N337" s="739"/>
      <c r="O337" s="739"/>
      <c r="P337" s="740"/>
      <c r="Q337" s="739"/>
      <c r="R337" s="425"/>
      <c r="S337" s="425"/>
      <c r="T337" s="425"/>
      <c r="U337" s="425"/>
      <c r="V337" s="425"/>
    </row>
    <row r="338" spans="4:22" s="22" customFormat="1" ht="15">
      <c r="D338" s="184"/>
      <c r="G338" s="198"/>
      <c r="H338" s="185"/>
      <c r="I338" s="185"/>
      <c r="J338" s="186"/>
      <c r="K338" s="185"/>
      <c r="L338" s="207"/>
      <c r="N338" s="739"/>
      <c r="O338" s="739"/>
      <c r="P338" s="740"/>
      <c r="Q338" s="739"/>
      <c r="R338" s="425"/>
      <c r="S338" s="425"/>
      <c r="T338" s="425"/>
      <c r="U338" s="425"/>
      <c r="V338" s="425"/>
    </row>
    <row r="339" spans="4:22" s="22" customFormat="1" ht="15">
      <c r="D339" s="184"/>
      <c r="G339" s="198"/>
      <c r="H339" s="185"/>
      <c r="I339" s="185"/>
      <c r="J339" s="186"/>
      <c r="K339" s="185"/>
      <c r="L339" s="207"/>
      <c r="N339" s="739"/>
      <c r="O339" s="739"/>
      <c r="P339" s="740"/>
      <c r="Q339" s="739"/>
      <c r="R339" s="425"/>
      <c r="S339" s="425"/>
      <c r="T339" s="425"/>
      <c r="U339" s="425"/>
      <c r="V339" s="425"/>
    </row>
    <row r="340" spans="4:22" s="22" customFormat="1" ht="15">
      <c r="D340" s="184"/>
      <c r="G340" s="198"/>
      <c r="H340" s="185"/>
      <c r="I340" s="185"/>
      <c r="J340" s="186"/>
      <c r="K340" s="185"/>
      <c r="L340" s="207"/>
      <c r="N340" s="739"/>
      <c r="O340" s="739"/>
      <c r="P340" s="740"/>
      <c r="Q340" s="739"/>
      <c r="R340" s="425"/>
      <c r="S340" s="425"/>
      <c r="T340" s="425"/>
      <c r="U340" s="425"/>
      <c r="V340" s="425"/>
    </row>
    <row r="341" spans="4:22" s="22" customFormat="1" ht="15">
      <c r="D341" s="184"/>
      <c r="G341" s="198"/>
      <c r="H341" s="185"/>
      <c r="I341" s="185"/>
      <c r="J341" s="186"/>
      <c r="K341" s="185"/>
      <c r="L341" s="207"/>
      <c r="N341" s="739"/>
      <c r="O341" s="739"/>
      <c r="P341" s="740"/>
      <c r="Q341" s="739"/>
      <c r="R341" s="425"/>
      <c r="S341" s="425"/>
      <c r="T341" s="425"/>
      <c r="U341" s="425"/>
      <c r="V341" s="425"/>
    </row>
    <row r="342" spans="4:22" s="22" customFormat="1" ht="15">
      <c r="D342" s="184"/>
      <c r="G342" s="198"/>
      <c r="H342" s="185"/>
      <c r="I342" s="185"/>
      <c r="J342" s="186"/>
      <c r="K342" s="185"/>
      <c r="L342" s="207"/>
      <c r="N342" s="739"/>
      <c r="O342" s="739"/>
      <c r="P342" s="740"/>
      <c r="Q342" s="739"/>
      <c r="R342" s="425"/>
      <c r="S342" s="425"/>
      <c r="T342" s="425"/>
      <c r="U342" s="425"/>
      <c r="V342" s="425"/>
    </row>
    <row r="343" spans="4:22" s="22" customFormat="1" ht="15">
      <c r="D343" s="184"/>
      <c r="G343" s="198"/>
      <c r="H343" s="185"/>
      <c r="I343" s="185"/>
      <c r="J343" s="186"/>
      <c r="K343" s="185"/>
      <c r="L343" s="207"/>
      <c r="N343" s="739"/>
      <c r="O343" s="739"/>
      <c r="P343" s="740"/>
      <c r="Q343" s="739"/>
      <c r="R343" s="425"/>
      <c r="S343" s="425"/>
      <c r="T343" s="425"/>
      <c r="U343" s="425"/>
      <c r="V343" s="425"/>
    </row>
    <row r="344" spans="4:22" s="22" customFormat="1" ht="15">
      <c r="D344" s="184"/>
      <c r="G344" s="198"/>
      <c r="H344" s="185"/>
      <c r="I344" s="185"/>
      <c r="J344" s="186"/>
      <c r="K344" s="185"/>
      <c r="L344" s="207"/>
      <c r="N344" s="739"/>
      <c r="O344" s="739"/>
      <c r="P344" s="740"/>
      <c r="Q344" s="739"/>
      <c r="R344" s="425"/>
      <c r="S344" s="425"/>
      <c r="T344" s="425"/>
      <c r="U344" s="425"/>
      <c r="V344" s="425"/>
    </row>
    <row r="345" spans="4:22" s="22" customFormat="1" ht="15">
      <c r="D345" s="184"/>
      <c r="G345" s="198"/>
      <c r="H345" s="185"/>
      <c r="I345" s="185"/>
      <c r="J345" s="186"/>
      <c r="K345" s="185"/>
      <c r="L345" s="207"/>
      <c r="N345" s="739"/>
      <c r="O345" s="739"/>
      <c r="P345" s="740"/>
      <c r="Q345" s="739"/>
      <c r="R345" s="425"/>
      <c r="S345" s="425"/>
      <c r="T345" s="425"/>
      <c r="U345" s="425"/>
      <c r="V345" s="425"/>
    </row>
    <row r="346" spans="4:22" s="22" customFormat="1" ht="15">
      <c r="D346" s="184"/>
      <c r="G346" s="198"/>
      <c r="H346" s="185"/>
      <c r="I346" s="185"/>
      <c r="J346" s="186"/>
      <c r="K346" s="185"/>
      <c r="L346" s="207"/>
      <c r="N346" s="739"/>
      <c r="O346" s="739"/>
      <c r="P346" s="740"/>
      <c r="Q346" s="739"/>
      <c r="R346" s="425"/>
      <c r="S346" s="425"/>
      <c r="T346" s="425"/>
      <c r="U346" s="425"/>
      <c r="V346" s="425"/>
    </row>
    <row r="347" spans="4:22" s="22" customFormat="1" ht="15">
      <c r="D347" s="184"/>
      <c r="G347" s="198"/>
      <c r="H347" s="185"/>
      <c r="I347" s="185"/>
      <c r="J347" s="186"/>
      <c r="K347" s="185"/>
      <c r="L347" s="207"/>
      <c r="N347" s="739"/>
      <c r="O347" s="739"/>
      <c r="P347" s="740"/>
      <c r="Q347" s="739"/>
      <c r="R347" s="425"/>
      <c r="S347" s="425"/>
      <c r="T347" s="425"/>
      <c r="U347" s="425"/>
      <c r="V347" s="425"/>
    </row>
    <row r="348" spans="4:22" s="22" customFormat="1" ht="15">
      <c r="D348" s="184"/>
      <c r="G348" s="198"/>
      <c r="H348" s="185"/>
      <c r="I348" s="185"/>
      <c r="J348" s="186"/>
      <c r="K348" s="185"/>
      <c r="L348" s="207"/>
      <c r="N348" s="739"/>
      <c r="O348" s="739"/>
      <c r="P348" s="740"/>
      <c r="Q348" s="739"/>
      <c r="R348" s="425"/>
      <c r="S348" s="425"/>
      <c r="T348" s="425"/>
      <c r="U348" s="425"/>
      <c r="V348" s="425"/>
    </row>
    <row r="349" spans="4:22" s="22" customFormat="1" ht="15">
      <c r="D349" s="184"/>
      <c r="G349" s="198"/>
      <c r="H349" s="185"/>
      <c r="I349" s="185"/>
      <c r="J349" s="186"/>
      <c r="K349" s="185"/>
      <c r="L349" s="207"/>
      <c r="N349" s="739"/>
      <c r="O349" s="739"/>
      <c r="P349" s="740"/>
      <c r="Q349" s="739"/>
      <c r="R349" s="425"/>
      <c r="S349" s="425"/>
      <c r="T349" s="425"/>
      <c r="U349" s="425"/>
      <c r="V349" s="425"/>
    </row>
    <row r="350" spans="4:22" s="22" customFormat="1" ht="15">
      <c r="D350" s="184"/>
      <c r="G350" s="198"/>
      <c r="H350" s="185"/>
      <c r="I350" s="185"/>
      <c r="J350" s="186"/>
      <c r="K350" s="185"/>
      <c r="L350" s="207"/>
      <c r="N350" s="739"/>
      <c r="O350" s="739"/>
      <c r="P350" s="740"/>
      <c r="Q350" s="739"/>
      <c r="R350" s="425"/>
      <c r="S350" s="425"/>
      <c r="T350" s="425"/>
      <c r="U350" s="425"/>
      <c r="V350" s="425"/>
    </row>
    <row r="351" spans="4:22" s="22" customFormat="1" ht="15">
      <c r="D351" s="184"/>
      <c r="G351" s="198"/>
      <c r="H351" s="185"/>
      <c r="I351" s="185"/>
      <c r="J351" s="186"/>
      <c r="K351" s="185"/>
      <c r="L351" s="207"/>
      <c r="N351" s="739"/>
      <c r="O351" s="739"/>
      <c r="P351" s="740"/>
      <c r="Q351" s="739"/>
      <c r="R351" s="425"/>
      <c r="S351" s="425"/>
      <c r="T351" s="425"/>
      <c r="U351" s="425"/>
      <c r="V351" s="425"/>
    </row>
    <row r="352" spans="4:22" s="22" customFormat="1" ht="15">
      <c r="D352" s="184"/>
      <c r="G352" s="198"/>
      <c r="H352" s="185"/>
      <c r="I352" s="185"/>
      <c r="J352" s="186"/>
      <c r="K352" s="185"/>
      <c r="L352" s="207"/>
      <c r="N352" s="739"/>
      <c r="O352" s="739"/>
      <c r="P352" s="740"/>
      <c r="Q352" s="739"/>
      <c r="R352" s="425"/>
      <c r="S352" s="425"/>
      <c r="T352" s="425"/>
      <c r="U352" s="425"/>
      <c r="V352" s="425"/>
    </row>
    <row r="353" spans="4:22" s="22" customFormat="1" ht="15">
      <c r="D353" s="184"/>
      <c r="G353" s="198"/>
      <c r="H353" s="185"/>
      <c r="I353" s="185"/>
      <c r="J353" s="186"/>
      <c r="K353" s="185"/>
      <c r="L353" s="207"/>
      <c r="N353" s="739"/>
      <c r="O353" s="739"/>
      <c r="P353" s="740"/>
      <c r="Q353" s="739"/>
      <c r="R353" s="425"/>
      <c r="S353" s="425"/>
      <c r="T353" s="425"/>
      <c r="U353" s="425"/>
      <c r="V353" s="425"/>
    </row>
    <row r="354" spans="4:22" s="22" customFormat="1" ht="15">
      <c r="D354" s="184"/>
      <c r="G354" s="198"/>
      <c r="H354" s="185"/>
      <c r="I354" s="185"/>
      <c r="J354" s="186"/>
      <c r="K354" s="185"/>
      <c r="L354" s="207"/>
      <c r="N354" s="739"/>
      <c r="O354" s="739"/>
      <c r="P354" s="740"/>
      <c r="Q354" s="739"/>
      <c r="R354" s="425"/>
      <c r="S354" s="425"/>
      <c r="T354" s="425"/>
      <c r="U354" s="425"/>
      <c r="V354" s="425"/>
    </row>
    <row r="355" spans="4:22" s="22" customFormat="1" ht="15">
      <c r="D355" s="184"/>
      <c r="G355" s="198"/>
      <c r="H355" s="185"/>
      <c r="I355" s="185"/>
      <c r="J355" s="186"/>
      <c r="K355" s="185"/>
      <c r="L355" s="207"/>
      <c r="N355" s="739"/>
      <c r="O355" s="739"/>
      <c r="P355" s="740"/>
      <c r="Q355" s="739"/>
      <c r="R355" s="425"/>
      <c r="S355" s="425"/>
      <c r="T355" s="425"/>
      <c r="U355" s="425"/>
      <c r="V355" s="425"/>
    </row>
    <row r="356" spans="4:22" s="22" customFormat="1" ht="15">
      <c r="D356" s="184"/>
      <c r="G356" s="198"/>
      <c r="H356" s="185"/>
      <c r="I356" s="185"/>
      <c r="J356" s="186"/>
      <c r="K356" s="185"/>
      <c r="L356" s="207"/>
      <c r="N356" s="739"/>
      <c r="O356" s="739"/>
      <c r="P356" s="740"/>
      <c r="Q356" s="739"/>
      <c r="R356" s="425"/>
      <c r="S356" s="425"/>
      <c r="T356" s="425"/>
      <c r="U356" s="425"/>
      <c r="V356" s="425"/>
    </row>
    <row r="357" spans="4:22" s="22" customFormat="1" ht="15">
      <c r="D357" s="184"/>
      <c r="G357" s="198"/>
      <c r="H357" s="185"/>
      <c r="I357" s="185"/>
      <c r="J357" s="186"/>
      <c r="K357" s="185"/>
      <c r="L357" s="207"/>
      <c r="N357" s="739"/>
      <c r="O357" s="739"/>
      <c r="P357" s="740"/>
      <c r="Q357" s="739"/>
      <c r="R357" s="425"/>
      <c r="S357" s="425"/>
      <c r="T357" s="425"/>
      <c r="U357" s="425"/>
      <c r="V357" s="425"/>
    </row>
    <row r="358" spans="4:22" s="22" customFormat="1" ht="15">
      <c r="D358" s="184"/>
      <c r="G358" s="198"/>
      <c r="H358" s="185"/>
      <c r="I358" s="185"/>
      <c r="J358" s="186"/>
      <c r="K358" s="185"/>
      <c r="L358" s="207"/>
      <c r="N358" s="739"/>
      <c r="O358" s="739"/>
      <c r="P358" s="740"/>
      <c r="Q358" s="739"/>
      <c r="R358" s="425"/>
      <c r="S358" s="425"/>
      <c r="T358" s="425"/>
      <c r="U358" s="425"/>
      <c r="V358" s="425"/>
    </row>
    <row r="359" spans="4:22" s="22" customFormat="1" ht="15">
      <c r="D359" s="184"/>
      <c r="G359" s="198"/>
      <c r="H359" s="185"/>
      <c r="I359" s="185"/>
      <c r="J359" s="186"/>
      <c r="K359" s="185"/>
      <c r="L359" s="207"/>
      <c r="N359" s="739"/>
      <c r="O359" s="739"/>
      <c r="P359" s="740"/>
      <c r="Q359" s="739"/>
      <c r="R359" s="425"/>
      <c r="S359" s="425"/>
      <c r="T359" s="425"/>
      <c r="U359" s="425"/>
      <c r="V359" s="425"/>
    </row>
    <row r="360" spans="4:22" s="22" customFormat="1" ht="15">
      <c r="D360" s="184"/>
      <c r="G360" s="198"/>
      <c r="H360" s="185"/>
      <c r="I360" s="185"/>
      <c r="J360" s="186"/>
      <c r="K360" s="185"/>
      <c r="L360" s="207"/>
      <c r="N360" s="739"/>
      <c r="O360" s="739"/>
      <c r="P360" s="740"/>
      <c r="Q360" s="739"/>
      <c r="R360" s="425"/>
      <c r="S360" s="425"/>
      <c r="T360" s="425"/>
      <c r="U360" s="425"/>
      <c r="V360" s="425"/>
    </row>
    <row r="361" spans="4:22" s="22" customFormat="1" ht="15">
      <c r="D361" s="184"/>
      <c r="G361" s="198"/>
      <c r="H361" s="185"/>
      <c r="I361" s="185"/>
      <c r="J361" s="186"/>
      <c r="K361" s="185"/>
      <c r="L361" s="207"/>
      <c r="N361" s="739"/>
      <c r="O361" s="739"/>
      <c r="P361" s="740"/>
      <c r="Q361" s="739"/>
      <c r="R361" s="425"/>
      <c r="S361" s="425"/>
      <c r="T361" s="425"/>
      <c r="U361" s="425"/>
      <c r="V361" s="425"/>
    </row>
    <row r="362" spans="4:22" s="22" customFormat="1" ht="15">
      <c r="D362" s="184"/>
      <c r="G362" s="198"/>
      <c r="H362" s="185"/>
      <c r="I362" s="185"/>
      <c r="J362" s="186"/>
      <c r="K362" s="185"/>
      <c r="L362" s="207"/>
      <c r="N362" s="739"/>
      <c r="O362" s="739"/>
      <c r="P362" s="740"/>
      <c r="Q362" s="739"/>
      <c r="R362" s="425"/>
      <c r="S362" s="425"/>
      <c r="T362" s="425"/>
      <c r="U362" s="425"/>
      <c r="V362" s="425"/>
    </row>
    <row r="363" spans="4:22" s="22" customFormat="1" ht="15">
      <c r="D363" s="184"/>
      <c r="G363" s="198"/>
      <c r="H363" s="185"/>
      <c r="I363" s="185"/>
      <c r="J363" s="186"/>
      <c r="K363" s="185"/>
      <c r="L363" s="207"/>
      <c r="N363" s="739"/>
      <c r="O363" s="739"/>
      <c r="P363" s="740"/>
      <c r="Q363" s="739"/>
      <c r="R363" s="425"/>
      <c r="S363" s="425"/>
      <c r="T363" s="425"/>
      <c r="U363" s="425"/>
      <c r="V363" s="425"/>
    </row>
    <row r="364" spans="4:22" s="22" customFormat="1" ht="15">
      <c r="D364" s="184"/>
      <c r="G364" s="198"/>
      <c r="H364" s="185"/>
      <c r="I364" s="185"/>
      <c r="J364" s="186"/>
      <c r="K364" s="185"/>
      <c r="L364" s="207"/>
      <c r="N364" s="739"/>
      <c r="O364" s="739"/>
      <c r="P364" s="740"/>
      <c r="Q364" s="739"/>
      <c r="R364" s="425"/>
      <c r="S364" s="425"/>
      <c r="T364" s="425"/>
      <c r="U364" s="425"/>
      <c r="V364" s="425"/>
    </row>
  </sheetData>
  <sheetProtection/>
  <mergeCells count="21">
    <mergeCell ref="D51:K51"/>
    <mergeCell ref="D26:K26"/>
    <mergeCell ref="D34:K34"/>
    <mergeCell ref="D47:K47"/>
    <mergeCell ref="G5:G6"/>
    <mergeCell ref="K4:K6"/>
    <mergeCell ref="D8:L8"/>
    <mergeCell ref="J4:J6"/>
    <mergeCell ref="N7:P7"/>
    <mergeCell ref="H5:H6"/>
    <mergeCell ref="G4:I4"/>
    <mergeCell ref="D9:K9"/>
    <mergeCell ref="L4:L6"/>
    <mergeCell ref="F4:F6"/>
    <mergeCell ref="A1:L3"/>
    <mergeCell ref="A4:B5"/>
    <mergeCell ref="C4:C6"/>
    <mergeCell ref="D4:D6"/>
    <mergeCell ref="E4:E6"/>
    <mergeCell ref="D17:K17"/>
    <mergeCell ref="I5:I6"/>
  </mergeCells>
  <conditionalFormatting sqref="E15">
    <cfRule type="expression" priority="5" dxfId="1" stopIfTrue="1">
      <formula>#REF!&lt;&gt;E15</formula>
    </cfRule>
    <cfRule type="expression" priority="6" dxfId="0" stopIfTrue="1">
      <formula>#REF!=E15</formula>
    </cfRule>
  </conditionalFormatting>
  <conditionalFormatting sqref="E14">
    <cfRule type="expression" priority="3" dxfId="1" stopIfTrue="1">
      <formula>#REF!&lt;&gt;E14</formula>
    </cfRule>
    <cfRule type="expression" priority="4" dxfId="0" stopIfTrue="1">
      <formula>#REF!=E14</formula>
    </cfRule>
  </conditionalFormatting>
  <conditionalFormatting sqref="E24">
    <cfRule type="expression" priority="1" dxfId="1" stopIfTrue="1">
      <formula>#REF!&lt;&gt;E24</formula>
    </cfRule>
    <cfRule type="expression" priority="2" dxfId="0" stopIfTrue="1">
      <formula>#REF!=E24</formula>
    </cfRule>
  </conditionalFormatting>
  <printOptions/>
  <pageMargins left="0.7086614173228347" right="0.31496062992125984" top="0.5511811023622047" bottom="0.5511811023622047" header="0.31496062992125984" footer="0.31496062992125984"/>
  <pageSetup fitToHeight="8"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0"/>
  </sheetPr>
  <dimension ref="A1:F8"/>
  <sheetViews>
    <sheetView view="pageBreakPreview" zoomScaleSheetLayoutView="100" zoomScalePageLayoutView="0" workbookViewId="0" topLeftCell="A4">
      <selection activeCell="E14" sqref="E14"/>
    </sheetView>
  </sheetViews>
  <sheetFormatPr defaultColWidth="8.8515625" defaultRowHeight="15"/>
  <cols>
    <col min="1" max="1" width="7.8515625" style="21" customWidth="1"/>
    <col min="2" max="2" width="48.7109375" style="21" customWidth="1"/>
    <col min="3" max="3" width="27.8515625" style="21" customWidth="1"/>
    <col min="4" max="4" width="33.28125" style="21" customWidth="1"/>
    <col min="5" max="5" width="73.8515625" style="21" customWidth="1"/>
    <col min="6" max="6" width="8.28125" style="21" customWidth="1"/>
    <col min="7" max="16384" width="8.8515625" style="21" customWidth="1"/>
  </cols>
  <sheetData>
    <row r="1" spans="1:6" ht="15">
      <c r="A1" s="18"/>
      <c r="B1" s="18"/>
      <c r="C1" s="18"/>
      <c r="D1" s="18"/>
      <c r="E1" s="18"/>
      <c r="F1" s="18"/>
    </row>
    <row r="2" spans="1:6" s="203" customFormat="1" ht="60" customHeight="1">
      <c r="A2" s="733" t="s">
        <v>528</v>
      </c>
      <c r="B2" s="733"/>
      <c r="C2" s="733"/>
      <c r="D2" s="733"/>
      <c r="E2" s="733"/>
      <c r="F2" s="206"/>
    </row>
    <row r="3" spans="1:6" ht="18.75">
      <c r="A3" s="306"/>
      <c r="B3" s="310"/>
      <c r="C3" s="310"/>
      <c r="D3" s="310"/>
      <c r="E3" s="310"/>
      <c r="F3" s="188"/>
    </row>
    <row r="4" spans="1:6" s="203" customFormat="1" ht="37.5">
      <c r="A4" s="201" t="s">
        <v>15</v>
      </c>
      <c r="B4" s="201" t="s">
        <v>340</v>
      </c>
      <c r="C4" s="201" t="s">
        <v>341</v>
      </c>
      <c r="D4" s="201" t="s">
        <v>342</v>
      </c>
      <c r="E4" s="201" t="s">
        <v>343</v>
      </c>
      <c r="F4" s="202"/>
    </row>
    <row r="5" spans="1:6" s="203" customFormat="1" ht="37.5">
      <c r="A5" s="204">
        <v>1</v>
      </c>
      <c r="B5" s="204" t="s">
        <v>530</v>
      </c>
      <c r="C5" s="205">
        <v>45121</v>
      </c>
      <c r="D5" s="204">
        <v>790</v>
      </c>
      <c r="E5" s="204" t="s">
        <v>603</v>
      </c>
      <c r="F5" s="457"/>
    </row>
    <row r="6" spans="1:6" s="203" customFormat="1" ht="56.25">
      <c r="A6" s="204">
        <v>2</v>
      </c>
      <c r="B6" s="204" t="s">
        <v>530</v>
      </c>
      <c r="C6" s="205">
        <v>45166</v>
      </c>
      <c r="D6" s="204">
        <v>978</v>
      </c>
      <c r="E6" s="204" t="s">
        <v>604</v>
      </c>
      <c r="F6" s="202"/>
    </row>
    <row r="7" spans="1:6" s="203" customFormat="1" ht="37.5">
      <c r="A7" s="204">
        <v>3</v>
      </c>
      <c r="B7" s="204" t="s">
        <v>530</v>
      </c>
      <c r="C7" s="205">
        <v>45289</v>
      </c>
      <c r="D7" s="204">
        <v>1682</v>
      </c>
      <c r="E7" s="204" t="s">
        <v>605</v>
      </c>
      <c r="F7" s="202"/>
    </row>
    <row r="8" spans="1:6" ht="15">
      <c r="A8" s="199"/>
      <c r="B8" s="199"/>
      <c r="C8" s="200"/>
      <c r="D8" s="199"/>
      <c r="E8" s="199"/>
      <c r="F8" s="189"/>
    </row>
  </sheetData>
  <sheetProtection/>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theme="0"/>
  </sheetPr>
  <dimension ref="A1:K18"/>
  <sheetViews>
    <sheetView view="pageBreakPreview" zoomScale="50" zoomScaleNormal="80" zoomScaleSheetLayoutView="50" zoomScalePageLayoutView="0" workbookViewId="0" topLeftCell="A4">
      <selection activeCell="K13" sqref="K13"/>
    </sheetView>
  </sheetViews>
  <sheetFormatPr defaultColWidth="8.8515625" defaultRowHeight="15"/>
  <cols>
    <col min="1" max="1" width="5.28125" style="190" customWidth="1"/>
    <col min="2" max="2" width="5.57421875" style="190" customWidth="1"/>
    <col min="3" max="3" width="32.00390625" style="190" customWidth="1"/>
    <col min="4" max="4" width="28.57421875" style="190" customWidth="1"/>
    <col min="5" max="5" width="26.421875" style="190" customWidth="1"/>
    <col min="6" max="8" width="23.28125" style="190" customWidth="1"/>
    <col min="9" max="9" width="23.28125" style="196" customWidth="1"/>
    <col min="10" max="10" width="23.28125" style="190" customWidth="1"/>
    <col min="11" max="11" width="8.8515625" style="513" customWidth="1"/>
    <col min="12" max="16384" width="8.8515625" style="21" customWidth="1"/>
  </cols>
  <sheetData>
    <row r="1" spans="9:10" ht="31.5">
      <c r="I1" s="734"/>
      <c r="J1" s="734"/>
    </row>
    <row r="2" spans="1:10" ht="36" customHeight="1">
      <c r="A2" s="735" t="s">
        <v>529</v>
      </c>
      <c r="B2" s="735"/>
      <c r="C2" s="735"/>
      <c r="D2" s="735"/>
      <c r="E2" s="735"/>
      <c r="F2" s="735"/>
      <c r="G2" s="735"/>
      <c r="H2" s="735"/>
      <c r="I2" s="735"/>
      <c r="J2" s="735"/>
    </row>
    <row r="3" spans="1:10" ht="31.5">
      <c r="A3" s="311"/>
      <c r="B3" s="311"/>
      <c r="C3" s="311"/>
      <c r="D3" s="311"/>
      <c r="E3" s="311"/>
      <c r="F3" s="311"/>
      <c r="G3" s="311"/>
      <c r="H3" s="311"/>
      <c r="I3" s="511"/>
      <c r="J3" s="311"/>
    </row>
    <row r="4" spans="1:11" s="147" customFormat="1" ht="97.5" customHeight="1">
      <c r="A4" s="720" t="s">
        <v>8</v>
      </c>
      <c r="B4" s="722"/>
      <c r="C4" s="323" t="s">
        <v>30</v>
      </c>
      <c r="D4" s="325" t="s">
        <v>344</v>
      </c>
      <c r="E4" s="326" t="s">
        <v>345</v>
      </c>
      <c r="F4" s="327" t="s">
        <v>346</v>
      </c>
      <c r="G4" s="327" t="s">
        <v>347</v>
      </c>
      <c r="H4" s="327" t="s">
        <v>348</v>
      </c>
      <c r="I4" s="512" t="s">
        <v>349</v>
      </c>
      <c r="J4" s="327" t="s">
        <v>350</v>
      </c>
      <c r="K4" s="513"/>
    </row>
    <row r="5" spans="1:11" s="147" customFormat="1" ht="39.75" customHeight="1">
      <c r="A5" s="328" t="s">
        <v>13</v>
      </c>
      <c r="B5" s="328" t="s">
        <v>9</v>
      </c>
      <c r="C5" s="324"/>
      <c r="D5" s="329"/>
      <c r="E5" s="330"/>
      <c r="F5" s="331" t="s">
        <v>351</v>
      </c>
      <c r="G5" s="331" t="s">
        <v>352</v>
      </c>
      <c r="H5" s="331" t="s">
        <v>353</v>
      </c>
      <c r="I5" s="332" t="s">
        <v>354</v>
      </c>
      <c r="J5" s="331" t="s">
        <v>355</v>
      </c>
      <c r="K5" s="513"/>
    </row>
    <row r="6" spans="1:11" s="147" customFormat="1" ht="31.5">
      <c r="A6" s="328" t="s">
        <v>7</v>
      </c>
      <c r="B6" s="328" t="s">
        <v>6</v>
      </c>
      <c r="C6" s="328" t="s">
        <v>54</v>
      </c>
      <c r="D6" s="331">
        <v>4</v>
      </c>
      <c r="E6" s="327">
        <v>5</v>
      </c>
      <c r="F6" s="331" t="s">
        <v>356</v>
      </c>
      <c r="G6" s="331">
        <v>7</v>
      </c>
      <c r="H6" s="332">
        <v>8</v>
      </c>
      <c r="I6" s="332">
        <v>9</v>
      </c>
      <c r="J6" s="331" t="s">
        <v>357</v>
      </c>
      <c r="K6" s="513"/>
    </row>
    <row r="7" spans="1:10" ht="96" customHeight="1">
      <c r="A7" s="312">
        <v>1</v>
      </c>
      <c r="B7" s="312">
        <v>1</v>
      </c>
      <c r="C7" s="313" t="s">
        <v>358</v>
      </c>
      <c r="D7" s="314" t="s">
        <v>153</v>
      </c>
      <c r="E7" s="314" t="s">
        <v>153</v>
      </c>
      <c r="F7" s="427">
        <f aca="true" t="shared" si="0" ref="F7:F13">G7*J7</f>
        <v>0</v>
      </c>
      <c r="G7" s="428">
        <f>'Форма 5 2023'!N9</f>
        <v>0</v>
      </c>
      <c r="H7" s="316">
        <v>1</v>
      </c>
      <c r="I7" s="508">
        <v>0.992</v>
      </c>
      <c r="J7" s="317">
        <f aca="true" t="shared" si="1" ref="J7:J13">H7/I7</f>
        <v>1.0080645161290323</v>
      </c>
    </row>
    <row r="8" spans="1:11" ht="103.5" customHeight="1">
      <c r="A8" s="312">
        <v>2</v>
      </c>
      <c r="B8" s="312">
        <v>2</v>
      </c>
      <c r="C8" s="313" t="s">
        <v>359</v>
      </c>
      <c r="D8" s="314" t="s">
        <v>153</v>
      </c>
      <c r="E8" s="314" t="s">
        <v>153</v>
      </c>
      <c r="F8" s="516">
        <f t="shared" si="0"/>
        <v>0.7615694164989939</v>
      </c>
      <c r="G8" s="517">
        <v>0.757</v>
      </c>
      <c r="H8" s="517">
        <v>1</v>
      </c>
      <c r="I8" s="508">
        <v>0.994</v>
      </c>
      <c r="J8" s="317">
        <f t="shared" si="1"/>
        <v>1.0060362173038229</v>
      </c>
      <c r="K8" s="515"/>
    </row>
    <row r="9" spans="1:10" ht="135.75" customHeight="1">
      <c r="A9" s="312">
        <v>3</v>
      </c>
      <c r="B9" s="312">
        <v>3</v>
      </c>
      <c r="C9" s="313" t="s">
        <v>390</v>
      </c>
      <c r="D9" s="518" t="s">
        <v>360</v>
      </c>
      <c r="E9" s="518" t="s">
        <v>360</v>
      </c>
      <c r="F9" s="516">
        <f t="shared" si="0"/>
        <v>0</v>
      </c>
      <c r="G9" s="517">
        <f>'Форма 5 2023'!N26</f>
        <v>0</v>
      </c>
      <c r="H9" s="517">
        <v>1</v>
      </c>
      <c r="I9" s="509">
        <v>0.965</v>
      </c>
      <c r="J9" s="317">
        <f t="shared" si="1"/>
        <v>1.0362694300518136</v>
      </c>
    </row>
    <row r="10" spans="1:10" ht="125.25" customHeight="1">
      <c r="A10" s="312">
        <v>4</v>
      </c>
      <c r="B10" s="312">
        <v>4</v>
      </c>
      <c r="C10" s="519" t="s">
        <v>361</v>
      </c>
      <c r="D10" s="314" t="s">
        <v>153</v>
      </c>
      <c r="E10" s="314" t="s">
        <v>153</v>
      </c>
      <c r="F10" s="516">
        <f t="shared" si="0"/>
        <v>0</v>
      </c>
      <c r="G10" s="517">
        <f>'Форма 5 2023'!N34</f>
        <v>0</v>
      </c>
      <c r="H10" s="517">
        <v>1</v>
      </c>
      <c r="I10" s="509">
        <v>0.989</v>
      </c>
      <c r="J10" s="317">
        <f t="shared" si="1"/>
        <v>1.0111223458038423</v>
      </c>
    </row>
    <row r="11" spans="1:10" ht="90.75" customHeight="1">
      <c r="A11" s="312">
        <v>5</v>
      </c>
      <c r="B11" s="312">
        <v>5</v>
      </c>
      <c r="C11" s="313" t="s">
        <v>362</v>
      </c>
      <c r="D11" s="314" t="s">
        <v>153</v>
      </c>
      <c r="E11" s="314" t="s">
        <v>153</v>
      </c>
      <c r="F11" s="516">
        <f t="shared" si="0"/>
        <v>0</v>
      </c>
      <c r="G11" s="517">
        <f>'Форма 5 2023'!N47</f>
        <v>0</v>
      </c>
      <c r="H11" s="517">
        <v>1</v>
      </c>
      <c r="I11" s="509">
        <v>0.985</v>
      </c>
      <c r="J11" s="317">
        <f t="shared" si="1"/>
        <v>1.015228426395939</v>
      </c>
    </row>
    <row r="12" spans="1:10" ht="116.25" customHeight="1">
      <c r="A12" s="318">
        <v>6</v>
      </c>
      <c r="B12" s="318">
        <v>6</v>
      </c>
      <c r="C12" s="319" t="s">
        <v>363</v>
      </c>
      <c r="D12" s="518" t="s">
        <v>360</v>
      </c>
      <c r="E12" s="518" t="s">
        <v>360</v>
      </c>
      <c r="F12" s="516">
        <f t="shared" si="0"/>
        <v>0</v>
      </c>
      <c r="G12" s="520">
        <f>'Форма 5 2023'!N51</f>
        <v>0</v>
      </c>
      <c r="H12" s="520">
        <v>1</v>
      </c>
      <c r="I12" s="510">
        <v>0.994</v>
      </c>
      <c r="J12" s="317">
        <f t="shared" si="1"/>
        <v>1.0060362173038229</v>
      </c>
    </row>
    <row r="13" spans="1:11" s="191" customFormat="1" ht="49.5" customHeight="1">
      <c r="A13" s="320"/>
      <c r="B13" s="320"/>
      <c r="C13" s="736" t="s">
        <v>547</v>
      </c>
      <c r="D13" s="737"/>
      <c r="E13" s="738"/>
      <c r="F13" s="516">
        <f t="shared" si="0"/>
        <v>0.9383838383838385</v>
      </c>
      <c r="G13" s="516">
        <v>0.929</v>
      </c>
      <c r="H13" s="516">
        <f>SUM(H7:H12)/6</f>
        <v>1</v>
      </c>
      <c r="I13" s="427">
        <v>0.99</v>
      </c>
      <c r="J13" s="315">
        <f t="shared" si="1"/>
        <v>1.0101010101010102</v>
      </c>
      <c r="K13" s="514"/>
    </row>
    <row r="15" spans="7:10" ht="31.5">
      <c r="G15" s="192"/>
      <c r="H15" s="192"/>
      <c r="I15" s="194"/>
      <c r="J15" s="192"/>
    </row>
    <row r="16" spans="7:10" ht="31.5">
      <c r="G16" s="192"/>
      <c r="H16" s="192"/>
      <c r="I16" s="194"/>
      <c r="J16" s="192"/>
    </row>
    <row r="18" spans="7:9" ht="31.5">
      <c r="G18" s="193" t="s">
        <v>364</v>
      </c>
      <c r="H18" s="193" t="s">
        <v>365</v>
      </c>
      <c r="I18" s="195" t="s">
        <v>366</v>
      </c>
    </row>
  </sheetData>
  <sheetProtection/>
  <mergeCells count="4">
    <mergeCell ref="I1:J1"/>
    <mergeCell ref="A2:J2"/>
    <mergeCell ref="A4:B4"/>
    <mergeCell ref="C13:E13"/>
  </mergeCells>
  <printOptions/>
  <pageMargins left="0.31496062992125984" right="0.31496062992125984" top="0.7480314960629921" bottom="0.35433070866141736" header="0.31496062992125984" footer="0.31496062992125984"/>
  <pageSetup fitToWidth="2"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2016-07-06T07:02:52Z</cp:lastPrinted>
  <dcterms:created xsi:type="dcterms:W3CDTF">2006-09-28T05:33:49Z</dcterms:created>
  <dcterms:modified xsi:type="dcterms:W3CDTF">2024-03-26T06:15:10Z</dcterms:modified>
  <cp:category/>
  <cp:version/>
  <cp:contentType/>
  <cp:contentStatus/>
</cp:coreProperties>
</file>